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uAmPi\Download\"/>
    </mc:Choice>
  </mc:AlternateContent>
  <xr:revisionPtr revIDLastSave="0" documentId="13_ncr:1_{7C5F03ED-8AEF-4751-9B09-6CBA3AFD997B}" xr6:coauthVersionLast="46" xr6:coauthVersionMax="46" xr10:uidLastSave="{00000000-0000-0000-0000-000000000000}"/>
  <workbookProtection workbookAlgorithmName="SHA-512" workbookHashValue="awCG4IbtmCPug7bgRBXAtUKCr3+1cne1SDzoJz+zoS1j1329D4BenyCdNv3GSFzQ/1Vjma1ImNhG2yhspRy/sA==" workbookSaltValue="l4elaSugihZOPgeURkcQEg==" workbookSpinCount="100000" lockStructure="1"/>
  <bookViews>
    <workbookView xWindow="-120" yWindow="-120" windowWidth="29040" windowHeight="15990" xr2:uid="{BD71D256-2271-4845-A6C2-1C864957F362}"/>
  </bookViews>
  <sheets>
    <sheet name="Opciones_Wolftrading" sheetId="1" r:id="rId1"/>
  </sheets>
  <externalReferences>
    <externalReference r:id="rId2"/>
  </externalReferences>
  <definedNames>
    <definedName name="Tipo">'[1]AJ jajaja'!$A$6:$A$8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" i="1" l="1"/>
  <c r="X4" i="1" l="1" a="1"/>
  <c r="S15" i="1"/>
  <c r="S16" i="1" l="1"/>
  <c r="S17" i="1" s="1"/>
  <c r="R17" i="1" s="1"/>
  <c r="R15" i="1"/>
  <c r="X4" i="1"/>
  <c r="S14" i="1"/>
  <c r="R14" i="1" s="1"/>
  <c r="W24" i="1"/>
  <c r="X24" i="1" s="1"/>
  <c r="W25" i="1" l="1"/>
  <c r="X25" i="1" s="1"/>
  <c r="R16" i="1"/>
  <c r="W23" i="1"/>
  <c r="X23" i="1" s="1"/>
  <c r="S13" i="1"/>
  <c r="W26" i="1"/>
  <c r="X26" i="1" s="1"/>
  <c r="S18" i="1"/>
  <c r="R18" i="1" s="1"/>
  <c r="W22" i="1" l="1"/>
  <c r="X22" i="1" s="1"/>
  <c r="R13" i="1"/>
  <c r="S12" i="1"/>
  <c r="R12" i="1" s="1"/>
  <c r="W21" i="1"/>
  <c r="X21" i="1" s="1"/>
  <c r="W27" i="1"/>
  <c r="X27" i="1" s="1"/>
  <c r="S19" i="1"/>
  <c r="R19" i="1" s="1"/>
  <c r="S11" i="1" l="1"/>
  <c r="R11" i="1" s="1"/>
  <c r="W28" i="1"/>
  <c r="X28" i="1" s="1"/>
  <c r="W20" i="1"/>
  <c r="X20" i="1" s="1"/>
  <c r="S10" i="1"/>
  <c r="R10" i="1" s="1"/>
  <c r="S20" i="1"/>
  <c r="R20" i="1" s="1"/>
  <c r="W29" i="1" l="1"/>
  <c r="X29" i="1" s="1"/>
  <c r="W19" i="1"/>
  <c r="X19" i="1" s="1"/>
  <c r="S9" i="1"/>
  <c r="R9" i="1" s="1"/>
  <c r="S21" i="1"/>
  <c r="R21" i="1" s="1"/>
  <c r="W30" i="1" l="1"/>
  <c r="X30" i="1" s="1"/>
  <c r="W18" i="1"/>
  <c r="X18" i="1" s="1"/>
  <c r="S8" i="1"/>
  <c r="R8" i="1" s="1"/>
  <c r="S22" i="1"/>
  <c r="R22" i="1" s="1"/>
  <c r="W31" i="1" l="1"/>
  <c r="X31" i="1" s="1"/>
  <c r="W17" i="1"/>
  <c r="X17" i="1" s="1"/>
  <c r="S7" i="1"/>
  <c r="R7" i="1" s="1"/>
  <c r="S23" i="1"/>
  <c r="R23" i="1" s="1"/>
  <c r="W32" i="1" l="1"/>
  <c r="X32" i="1" s="1"/>
  <c r="W16" i="1"/>
  <c r="X16" i="1" s="1"/>
  <c r="S6" i="1"/>
  <c r="R6" i="1" s="1"/>
  <c r="S24" i="1"/>
  <c r="R24" i="1" s="1"/>
  <c r="W15" i="1" l="1"/>
  <c r="X15" i="1" s="1"/>
  <c r="W33" i="1"/>
  <c r="X33" i="1" s="1"/>
  <c r="S5" i="1"/>
  <c r="R5" i="1" s="1"/>
  <c r="S25" i="1"/>
  <c r="R25" i="1" s="1"/>
  <c r="W34" i="1" l="1"/>
  <c r="X34" i="1" s="1"/>
  <c r="W14" i="1"/>
  <c r="X14" i="1" s="1"/>
  <c r="S4" i="1"/>
  <c r="R4" i="1" s="1"/>
  <c r="S26" i="1"/>
  <c r="R26" i="1" s="1"/>
  <c r="W35" i="1" l="1"/>
  <c r="X35" i="1" s="1"/>
  <c r="W13" i="1"/>
  <c r="X13" i="1" s="1"/>
  <c r="S3" i="1"/>
  <c r="R3" i="1" s="1"/>
  <c r="S27" i="1"/>
  <c r="R27" i="1" s="1"/>
  <c r="W36" i="1" l="1"/>
  <c r="X36" i="1" s="1"/>
  <c r="W12" i="1"/>
  <c r="X12" i="1" s="1"/>
  <c r="S28" i="1"/>
  <c r="R28" i="1" s="1"/>
  <c r="W37" i="1" l="1"/>
  <c r="X37" i="1" s="1"/>
  <c r="S29" i="1"/>
  <c r="R29" i="1" s="1"/>
  <c r="W38" i="1" l="1"/>
  <c r="X38" i="1" s="1"/>
  <c r="S30" i="1"/>
  <c r="R30" i="1" s="1"/>
  <c r="W39" i="1" l="1"/>
  <c r="X39" i="1" s="1"/>
  <c r="S31" i="1"/>
  <c r="R31" i="1" s="1"/>
  <c r="W40" i="1" l="1"/>
  <c r="X40" i="1" s="1"/>
  <c r="S32" i="1"/>
  <c r="R32" i="1" s="1"/>
  <c r="W41" i="1" l="1"/>
  <c r="X41" i="1" s="1"/>
  <c r="S33" i="1"/>
  <c r="R33" i="1" s="1"/>
  <c r="W42" i="1" l="1"/>
  <c r="X42" i="1" s="1"/>
  <c r="S34" i="1"/>
  <c r="R34" i="1" s="1"/>
  <c r="W43" i="1" l="1"/>
  <c r="X43" i="1" s="1"/>
  <c r="AR7" i="1" l="1"/>
  <c r="AQ7" i="1"/>
  <c r="AP7" i="1"/>
  <c r="AO7" i="1"/>
  <c r="AN7" i="1"/>
  <c r="AM7" i="1"/>
  <c r="AL7" i="1"/>
  <c r="AK7" i="1"/>
  <c r="AJ7" i="1"/>
  <c r="AI7" i="1"/>
  <c r="AI8" i="1" s="1"/>
  <c r="AH7" i="1"/>
  <c r="AG7" i="1"/>
  <c r="AF7" i="1"/>
  <c r="AE7" i="1"/>
  <c r="AE8" i="1" s="1"/>
  <c r="AD7" i="1"/>
  <c r="AC7" i="1"/>
  <c r="AB7" i="1"/>
  <c r="AA7" i="1"/>
  <c r="AA8" i="1" s="1"/>
  <c r="Z7" i="1"/>
  <c r="Y7" i="1"/>
  <c r="X7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AR5" i="1"/>
  <c r="AR11" i="1" s="1"/>
  <c r="AQ11" i="1" s="1"/>
  <c r="AP11" i="1" s="1"/>
  <c r="AQ5" i="1"/>
  <c r="AP5" i="1"/>
  <c r="AO5" i="1"/>
  <c r="AN5" i="1"/>
  <c r="AM5" i="1"/>
  <c r="AL5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AD23" i="1" l="1"/>
  <c r="AD28" i="1"/>
  <c r="AD30" i="1"/>
  <c r="AD16" i="1"/>
  <c r="AD14" i="1"/>
  <c r="AD36" i="1"/>
  <c r="AD39" i="1"/>
  <c r="AD43" i="1"/>
  <c r="AD25" i="1"/>
  <c r="AD22" i="1"/>
  <c r="AD20" i="1"/>
  <c r="AD18" i="1"/>
  <c r="AD32" i="1"/>
  <c r="AD34" i="1"/>
  <c r="AD12" i="1"/>
  <c r="AD40" i="1"/>
  <c r="AD24" i="1"/>
  <c r="AD27" i="1"/>
  <c r="AD29" i="1"/>
  <c r="AD31" i="1"/>
  <c r="AD15" i="1"/>
  <c r="AD35" i="1"/>
  <c r="AD37" i="1"/>
  <c r="AD41" i="1"/>
  <c r="AD26" i="1"/>
  <c r="AD21" i="1"/>
  <c r="AD19" i="1"/>
  <c r="AD17" i="1"/>
  <c r="AD33" i="1"/>
  <c r="AD13" i="1"/>
  <c r="AD38" i="1"/>
  <c r="AD42" i="1"/>
  <c r="AL26" i="1"/>
  <c r="AL28" i="1"/>
  <c r="AL30" i="1"/>
  <c r="AL32" i="1"/>
  <c r="AL14" i="1"/>
  <c r="AL12" i="1"/>
  <c r="AL39" i="1"/>
  <c r="AL43" i="1"/>
  <c r="AL24" i="1"/>
  <c r="AL22" i="1"/>
  <c r="AL20" i="1"/>
  <c r="AL18" i="1"/>
  <c r="AL16" i="1"/>
  <c r="AL34" i="1"/>
  <c r="AL36" i="1"/>
  <c r="AL40" i="1"/>
  <c r="AL25" i="1"/>
  <c r="AL21" i="1"/>
  <c r="AL29" i="1"/>
  <c r="AL17" i="1"/>
  <c r="AL33" i="1"/>
  <c r="AL35" i="1"/>
  <c r="AL37" i="1"/>
  <c r="AL41" i="1"/>
  <c r="AL23" i="1"/>
  <c r="AL27" i="1"/>
  <c r="AL19" i="1"/>
  <c r="AL31" i="1"/>
  <c r="AL15" i="1"/>
  <c r="AL13" i="1"/>
  <c r="AL38" i="1"/>
  <c r="AL42" i="1"/>
  <c r="AP26" i="1"/>
  <c r="AP28" i="1"/>
  <c r="AP30" i="1"/>
  <c r="AP32" i="1"/>
  <c r="AP14" i="1"/>
  <c r="AP36" i="1"/>
  <c r="AP39" i="1"/>
  <c r="AP43" i="1"/>
  <c r="AP25" i="1"/>
  <c r="AP23" i="1"/>
  <c r="AP20" i="1"/>
  <c r="AP18" i="1"/>
  <c r="AP16" i="1"/>
  <c r="AP34" i="1"/>
  <c r="AP12" i="1"/>
  <c r="AP40" i="1"/>
  <c r="AP24" i="1"/>
  <c r="AP27" i="1"/>
  <c r="AP19" i="1"/>
  <c r="AP31" i="1"/>
  <c r="AP15" i="1"/>
  <c r="AP35" i="1"/>
  <c r="AP37" i="1"/>
  <c r="AP41" i="1"/>
  <c r="AP22" i="1"/>
  <c r="AP21" i="1"/>
  <c r="AP29" i="1"/>
  <c r="AP17" i="1"/>
  <c r="AP33" i="1"/>
  <c r="AP13" i="1"/>
  <c r="AP38" i="1"/>
  <c r="AP42" i="1"/>
  <c r="AM8" i="1"/>
  <c r="AQ8" i="1"/>
  <c r="AA23" i="1"/>
  <c r="AA20" i="1"/>
  <c r="AA30" i="1"/>
  <c r="AA32" i="1"/>
  <c r="AA34" i="1"/>
  <c r="AA12" i="1"/>
  <c r="AA39" i="1"/>
  <c r="AA43" i="1"/>
  <c r="AA24" i="1"/>
  <c r="AA26" i="1"/>
  <c r="AA28" i="1"/>
  <c r="AA18" i="1"/>
  <c r="AA16" i="1"/>
  <c r="AA14" i="1"/>
  <c r="AA36" i="1"/>
  <c r="AA40" i="1"/>
  <c r="AA25" i="1"/>
  <c r="AA27" i="1"/>
  <c r="AA19" i="1"/>
  <c r="AA31" i="1"/>
  <c r="AA15" i="1"/>
  <c r="AA35" i="1"/>
  <c r="AA37" i="1"/>
  <c r="AA41" i="1"/>
  <c r="AA22" i="1"/>
  <c r="AA21" i="1"/>
  <c r="AA29" i="1"/>
  <c r="AA17" i="1"/>
  <c r="AA33" i="1"/>
  <c r="AA13" i="1"/>
  <c r="AA38" i="1"/>
  <c r="AA42" i="1"/>
  <c r="AM26" i="1"/>
  <c r="AM20" i="1"/>
  <c r="AM18" i="1"/>
  <c r="AM16" i="1"/>
  <c r="AM34" i="1"/>
  <c r="AM36" i="1"/>
  <c r="AM39" i="1"/>
  <c r="AM43" i="1"/>
  <c r="AM24" i="1"/>
  <c r="AM22" i="1"/>
  <c r="AM28" i="1"/>
  <c r="AM30" i="1"/>
  <c r="AM32" i="1"/>
  <c r="AM14" i="1"/>
  <c r="AM12" i="1"/>
  <c r="AM40" i="1"/>
  <c r="AM25" i="1"/>
  <c r="AM27" i="1"/>
  <c r="AM19" i="1"/>
  <c r="AM31" i="1"/>
  <c r="AM15" i="1"/>
  <c r="AM35" i="1"/>
  <c r="AM37" i="1"/>
  <c r="AM41" i="1"/>
  <c r="AM23" i="1"/>
  <c r="AM21" i="1"/>
  <c r="AM29" i="1"/>
  <c r="AM17" i="1"/>
  <c r="AM33" i="1"/>
  <c r="AM13" i="1"/>
  <c r="AM38" i="1"/>
  <c r="AM42" i="1"/>
  <c r="AQ26" i="1"/>
  <c r="AQ20" i="1"/>
  <c r="AQ18" i="1"/>
  <c r="AQ16" i="1"/>
  <c r="AQ14" i="1"/>
  <c r="AQ36" i="1"/>
  <c r="AQ39" i="1"/>
  <c r="AQ43" i="1"/>
  <c r="AQ24" i="1"/>
  <c r="AQ23" i="1"/>
  <c r="AQ28" i="1"/>
  <c r="AQ30" i="1"/>
  <c r="AQ32" i="1"/>
  <c r="AQ34" i="1"/>
  <c r="AQ12" i="1"/>
  <c r="AQ40" i="1"/>
  <c r="AQ25" i="1"/>
  <c r="AQ22" i="1"/>
  <c r="AQ21" i="1"/>
  <c r="AQ17" i="1"/>
  <c r="AQ35" i="1"/>
  <c r="AQ41" i="1"/>
  <c r="AQ27" i="1"/>
  <c r="AQ31" i="1"/>
  <c r="AQ13" i="1"/>
  <c r="AQ42" i="1"/>
  <c r="AQ29" i="1"/>
  <c r="AQ15" i="1"/>
  <c r="AQ37" i="1"/>
  <c r="AQ19" i="1"/>
  <c r="AQ33" i="1"/>
  <c r="AQ38" i="1"/>
  <c r="AB8" i="1"/>
  <c r="AF8" i="1"/>
  <c r="AJ8" i="1"/>
  <c r="AN8" i="1"/>
  <c r="AR8" i="1"/>
  <c r="AE23" i="1"/>
  <c r="AE20" i="1"/>
  <c r="AE18" i="1"/>
  <c r="AE32" i="1"/>
  <c r="AE34" i="1"/>
  <c r="AE36" i="1"/>
  <c r="AE39" i="1"/>
  <c r="AE43" i="1"/>
  <c r="AE24" i="1"/>
  <c r="AE26" i="1"/>
  <c r="AE28" i="1"/>
  <c r="AE30" i="1"/>
  <c r="AE16" i="1"/>
  <c r="AE14" i="1"/>
  <c r="AE12" i="1"/>
  <c r="AE40" i="1"/>
  <c r="AE25" i="1"/>
  <c r="AE21" i="1"/>
  <c r="AE29" i="1"/>
  <c r="AE17" i="1"/>
  <c r="AE33" i="1"/>
  <c r="AE13" i="1"/>
  <c r="AE37" i="1"/>
  <c r="AE41" i="1"/>
  <c r="AE22" i="1"/>
  <c r="AE27" i="1"/>
  <c r="AE19" i="1"/>
  <c r="AE31" i="1"/>
  <c r="AE15" i="1"/>
  <c r="AE35" i="1"/>
  <c r="AE38" i="1"/>
  <c r="AE42" i="1"/>
  <c r="AI26" i="1"/>
  <c r="AI28" i="1"/>
  <c r="AI30" i="1"/>
  <c r="AI32" i="1"/>
  <c r="AI34" i="1"/>
  <c r="AI36" i="1"/>
  <c r="AI39" i="1"/>
  <c r="AI43" i="1"/>
  <c r="AI25" i="1"/>
  <c r="AI22" i="1"/>
  <c r="AI20" i="1"/>
  <c r="AI18" i="1"/>
  <c r="AI16" i="1"/>
  <c r="AI14" i="1"/>
  <c r="AI12" i="1"/>
  <c r="AI40" i="1"/>
  <c r="AI24" i="1"/>
  <c r="AI27" i="1"/>
  <c r="AI19" i="1"/>
  <c r="AI17" i="1"/>
  <c r="AI15" i="1"/>
  <c r="AI13" i="1"/>
  <c r="AI37" i="1"/>
  <c r="AI41" i="1"/>
  <c r="AI23" i="1"/>
  <c r="AI21" i="1"/>
  <c r="AI29" i="1"/>
  <c r="AI31" i="1"/>
  <c r="AI33" i="1"/>
  <c r="AI35" i="1"/>
  <c r="AI38" i="1"/>
  <c r="AI42" i="1"/>
  <c r="AB23" i="1"/>
  <c r="AB21" i="1"/>
  <c r="AB19" i="1"/>
  <c r="AB17" i="1"/>
  <c r="AB33" i="1"/>
  <c r="AB13" i="1"/>
  <c r="AB38" i="1"/>
  <c r="AB42" i="1"/>
  <c r="AB26" i="1"/>
  <c r="AB28" i="1"/>
  <c r="AB25" i="1"/>
  <c r="AB20" i="1"/>
  <c r="AB31" i="1"/>
  <c r="AB34" i="1"/>
  <c r="AB36" i="1"/>
  <c r="AB41" i="1"/>
  <c r="AB24" i="1"/>
  <c r="AB29" i="1"/>
  <c r="AB16" i="1"/>
  <c r="AB14" i="1"/>
  <c r="AB37" i="1"/>
  <c r="AB43" i="1"/>
  <c r="AB22" i="1"/>
  <c r="AB30" i="1"/>
  <c r="AB32" i="1"/>
  <c r="AB35" i="1"/>
  <c r="AB39" i="1"/>
  <c r="AB27" i="1"/>
  <c r="AB18" i="1"/>
  <c r="AB15" i="1"/>
  <c r="AB12" i="1"/>
  <c r="AB40" i="1"/>
  <c r="AF26" i="1"/>
  <c r="AF21" i="1"/>
  <c r="AF19" i="1"/>
  <c r="AF31" i="1"/>
  <c r="AF15" i="1"/>
  <c r="AF35" i="1"/>
  <c r="AF38" i="1"/>
  <c r="AF42" i="1"/>
  <c r="AF23" i="1"/>
  <c r="AF28" i="1"/>
  <c r="AF30" i="1"/>
  <c r="AF32" i="1"/>
  <c r="AF34" i="1"/>
  <c r="AF12" i="1"/>
  <c r="AF39" i="1"/>
  <c r="AF43" i="1"/>
  <c r="AF24" i="1"/>
  <c r="AF22" i="1"/>
  <c r="AF20" i="1"/>
  <c r="AF18" i="1"/>
  <c r="AF16" i="1"/>
  <c r="AF14" i="1"/>
  <c r="AF36" i="1"/>
  <c r="AF40" i="1"/>
  <c r="AF17" i="1"/>
  <c r="AF41" i="1"/>
  <c r="AF25" i="1"/>
  <c r="AF33" i="1"/>
  <c r="AF27" i="1"/>
  <c r="AF13" i="1"/>
  <c r="AF29" i="1"/>
  <c r="AF37" i="1"/>
  <c r="AJ26" i="1"/>
  <c r="AJ27" i="1"/>
  <c r="AJ19" i="1"/>
  <c r="AJ17" i="1"/>
  <c r="AJ15" i="1"/>
  <c r="AJ13" i="1"/>
  <c r="AJ38" i="1"/>
  <c r="AJ42" i="1"/>
  <c r="AJ23" i="1"/>
  <c r="AJ20" i="1"/>
  <c r="AJ18" i="1"/>
  <c r="AJ32" i="1"/>
  <c r="AJ14" i="1"/>
  <c r="AJ12" i="1"/>
  <c r="AJ39" i="1"/>
  <c r="AJ43" i="1"/>
  <c r="AJ25" i="1"/>
  <c r="AJ22" i="1"/>
  <c r="AJ28" i="1"/>
  <c r="AJ30" i="1"/>
  <c r="AJ16" i="1"/>
  <c r="AJ34" i="1"/>
  <c r="AJ36" i="1"/>
  <c r="AJ40" i="1"/>
  <c r="AJ31" i="1"/>
  <c r="AJ41" i="1"/>
  <c r="AJ24" i="1"/>
  <c r="AJ33" i="1"/>
  <c r="AJ21" i="1"/>
  <c r="AJ35" i="1"/>
  <c r="AJ29" i="1"/>
  <c r="AJ37" i="1"/>
  <c r="AN26" i="1"/>
  <c r="AN21" i="1"/>
  <c r="AN23" i="1"/>
  <c r="AN20" i="1"/>
  <c r="AN30" i="1"/>
  <c r="AN16" i="1"/>
  <c r="AN34" i="1"/>
  <c r="AN12" i="1"/>
  <c r="AN40" i="1"/>
  <c r="AN22" i="1"/>
  <c r="AN29" i="1"/>
  <c r="AN17" i="1"/>
  <c r="AN33" i="1"/>
  <c r="AN35" i="1"/>
  <c r="AN37" i="1"/>
  <c r="AN41" i="1"/>
  <c r="AN25" i="1"/>
  <c r="AN27" i="1"/>
  <c r="AN19" i="1"/>
  <c r="AN31" i="1"/>
  <c r="AN15" i="1"/>
  <c r="AN13" i="1"/>
  <c r="AN38" i="1"/>
  <c r="AN42" i="1"/>
  <c r="AN24" i="1"/>
  <c r="AN28" i="1"/>
  <c r="AN18" i="1"/>
  <c r="AN32" i="1"/>
  <c r="AN14" i="1"/>
  <c r="AN36" i="1"/>
  <c r="AN39" i="1"/>
  <c r="AN43" i="1"/>
  <c r="AR26" i="1"/>
  <c r="AR27" i="1"/>
  <c r="AR19" i="1"/>
  <c r="AR31" i="1"/>
  <c r="AR33" i="1"/>
  <c r="AR35" i="1"/>
  <c r="AR38" i="1"/>
  <c r="AR42" i="1"/>
  <c r="AR22" i="1"/>
  <c r="AR28" i="1"/>
  <c r="AR18" i="1"/>
  <c r="AR16" i="1"/>
  <c r="AR14" i="1"/>
  <c r="AR36" i="1"/>
  <c r="AR39" i="1"/>
  <c r="AR43" i="1"/>
  <c r="AR25" i="1"/>
  <c r="AR23" i="1"/>
  <c r="AR20" i="1"/>
  <c r="AR30" i="1"/>
  <c r="AR32" i="1"/>
  <c r="AR34" i="1"/>
  <c r="AR12" i="1"/>
  <c r="AR40" i="1"/>
  <c r="AR17" i="1"/>
  <c r="AR41" i="1"/>
  <c r="AR24" i="1"/>
  <c r="AR15" i="1"/>
  <c r="AR21" i="1"/>
  <c r="AR13" i="1"/>
  <c r="AR29" i="1"/>
  <c r="AR37" i="1"/>
  <c r="Y8" i="1"/>
  <c r="AS7" i="1"/>
  <c r="AC8" i="1"/>
  <c r="AG8" i="1"/>
  <c r="AK8" i="1"/>
  <c r="AO8" i="1"/>
  <c r="Z22" i="1"/>
  <c r="Z28" i="1"/>
  <c r="Z18" i="1"/>
  <c r="Z32" i="1"/>
  <c r="Z34" i="1"/>
  <c r="Z12" i="1"/>
  <c r="Z39" i="1"/>
  <c r="Z43" i="1"/>
  <c r="Z25" i="1"/>
  <c r="Z23" i="1"/>
  <c r="Z20" i="1"/>
  <c r="Z30" i="1"/>
  <c r="Z16" i="1"/>
  <c r="Z14" i="1"/>
  <c r="Z36" i="1"/>
  <c r="Z40" i="1"/>
  <c r="Z24" i="1"/>
  <c r="Z21" i="1"/>
  <c r="Z19" i="1"/>
  <c r="Z31" i="1"/>
  <c r="Z33" i="1"/>
  <c r="Z35" i="1"/>
  <c r="Z37" i="1"/>
  <c r="Z41" i="1"/>
  <c r="Z26" i="1"/>
  <c r="Z27" i="1"/>
  <c r="Z29" i="1"/>
  <c r="Z17" i="1"/>
  <c r="Z15" i="1"/>
  <c r="Z13" i="1"/>
  <c r="Z38" i="1"/>
  <c r="Z42" i="1"/>
  <c r="AH26" i="1"/>
  <c r="AH22" i="1"/>
  <c r="AH29" i="1"/>
  <c r="AH17" i="1"/>
  <c r="AH33" i="1"/>
  <c r="AH13" i="1"/>
  <c r="AH38" i="1"/>
  <c r="AH42" i="1"/>
  <c r="AH23" i="1"/>
  <c r="AH20" i="1"/>
  <c r="AH18" i="1"/>
  <c r="AH16" i="1"/>
  <c r="AH14" i="1"/>
  <c r="AH36" i="1"/>
  <c r="AH39" i="1"/>
  <c r="AH43" i="1"/>
  <c r="AH25" i="1"/>
  <c r="AH27" i="1"/>
  <c r="AH28" i="1"/>
  <c r="AH30" i="1"/>
  <c r="AH32" i="1"/>
  <c r="AH34" i="1"/>
  <c r="AH12" i="1"/>
  <c r="AH40" i="1"/>
  <c r="AH31" i="1"/>
  <c r="AH41" i="1"/>
  <c r="AH24" i="1"/>
  <c r="AH15" i="1"/>
  <c r="AH21" i="1"/>
  <c r="AH35" i="1"/>
  <c r="AH19" i="1"/>
  <c r="AH37" i="1"/>
  <c r="Y26" i="1"/>
  <c r="Y27" i="1"/>
  <c r="Y19" i="1"/>
  <c r="Y31" i="1"/>
  <c r="Y33" i="1"/>
  <c r="Y35" i="1"/>
  <c r="Y38" i="1"/>
  <c r="Y42" i="1"/>
  <c r="Y23" i="1"/>
  <c r="Y28" i="1"/>
  <c r="Y30" i="1"/>
  <c r="Y32" i="1"/>
  <c r="Y34" i="1"/>
  <c r="Y12" i="1"/>
  <c r="Y39" i="1"/>
  <c r="Y43" i="1"/>
  <c r="Y25" i="1"/>
  <c r="Y22" i="1"/>
  <c r="Y20" i="1"/>
  <c r="Y18" i="1"/>
  <c r="Y16" i="1"/>
  <c r="Y14" i="1"/>
  <c r="Y36" i="1"/>
  <c r="Y40" i="1"/>
  <c r="Y17" i="1"/>
  <c r="Y41" i="1"/>
  <c r="Y24" i="1"/>
  <c r="Y15" i="1"/>
  <c r="Y21" i="1"/>
  <c r="Y13" i="1"/>
  <c r="Y29" i="1"/>
  <c r="Y37" i="1"/>
  <c r="AC26" i="1"/>
  <c r="AC21" i="1"/>
  <c r="AC19" i="1"/>
  <c r="AC31" i="1"/>
  <c r="AC15" i="1"/>
  <c r="AC13" i="1"/>
  <c r="AC38" i="1"/>
  <c r="AC42" i="1"/>
  <c r="AC23" i="1"/>
  <c r="AC20" i="1"/>
  <c r="AC30" i="1"/>
  <c r="AC32" i="1"/>
  <c r="AC14" i="1"/>
  <c r="AC36" i="1"/>
  <c r="AC39" i="1"/>
  <c r="AC43" i="1"/>
  <c r="AC24" i="1"/>
  <c r="AC22" i="1"/>
  <c r="AC28" i="1"/>
  <c r="AC18" i="1"/>
  <c r="AC16" i="1"/>
  <c r="AC34" i="1"/>
  <c r="AC12" i="1"/>
  <c r="AC40" i="1"/>
  <c r="AC17" i="1"/>
  <c r="AC41" i="1"/>
  <c r="AC25" i="1"/>
  <c r="AC33" i="1"/>
  <c r="AC27" i="1"/>
  <c r="AC35" i="1"/>
  <c r="AC29" i="1"/>
  <c r="AC37" i="1"/>
  <c r="AG26" i="1"/>
  <c r="AG21" i="1"/>
  <c r="AG29" i="1"/>
  <c r="AG17" i="1"/>
  <c r="AG33" i="1"/>
  <c r="AG35" i="1"/>
  <c r="AG38" i="1"/>
  <c r="AG42" i="1"/>
  <c r="AG23" i="1"/>
  <c r="AG20" i="1"/>
  <c r="AG30" i="1"/>
  <c r="AG32" i="1"/>
  <c r="AG34" i="1"/>
  <c r="AG12" i="1"/>
  <c r="AG24" i="1"/>
  <c r="AG22" i="1"/>
  <c r="AG28" i="1"/>
  <c r="AG18" i="1"/>
  <c r="AG16" i="1"/>
  <c r="AG14" i="1"/>
  <c r="AG36" i="1"/>
  <c r="AG40" i="1"/>
  <c r="AG31" i="1"/>
  <c r="AG39" i="1"/>
  <c r="AG25" i="1"/>
  <c r="AG15" i="1"/>
  <c r="AG41" i="1"/>
  <c r="AG27" i="1"/>
  <c r="AG13" i="1"/>
  <c r="AG43" i="1"/>
  <c r="AG19" i="1"/>
  <c r="AG37" i="1"/>
  <c r="AK22" i="1"/>
  <c r="AK27" i="1"/>
  <c r="AK19" i="1"/>
  <c r="AK17" i="1"/>
  <c r="AK33" i="1"/>
  <c r="AK13" i="1"/>
  <c r="AK38" i="1"/>
  <c r="AK42" i="1"/>
  <c r="AK25" i="1"/>
  <c r="AK26" i="1"/>
  <c r="AK20" i="1"/>
  <c r="AK30" i="1"/>
  <c r="AK32" i="1"/>
  <c r="AK14" i="1"/>
  <c r="AK12" i="1"/>
  <c r="AK40" i="1"/>
  <c r="AK23" i="1"/>
  <c r="AK18" i="1"/>
  <c r="AK34" i="1"/>
  <c r="AK39" i="1"/>
  <c r="AK21" i="1"/>
  <c r="AK31" i="1"/>
  <c r="AK35" i="1"/>
  <c r="AK41" i="1"/>
  <c r="AK28" i="1"/>
  <c r="AK16" i="1"/>
  <c r="AK36" i="1"/>
  <c r="AK43" i="1"/>
  <c r="AK24" i="1"/>
  <c r="AK29" i="1"/>
  <c r="AK15" i="1"/>
  <c r="AK37" i="1"/>
  <c r="AO22" i="1"/>
  <c r="AO21" i="1"/>
  <c r="AO29" i="1"/>
  <c r="AO17" i="1"/>
  <c r="AO33" i="1"/>
  <c r="AO25" i="1"/>
  <c r="AO23" i="1"/>
  <c r="AO20" i="1"/>
  <c r="AO26" i="1"/>
  <c r="AO18" i="1"/>
  <c r="AO32" i="1"/>
  <c r="AO13" i="1"/>
  <c r="AO37" i="1"/>
  <c r="AO41" i="1"/>
  <c r="AO34" i="1"/>
  <c r="AO27" i="1"/>
  <c r="AO30" i="1"/>
  <c r="AO15" i="1"/>
  <c r="AO35" i="1"/>
  <c r="AO38" i="1"/>
  <c r="AO42" i="1"/>
  <c r="AO36" i="1"/>
  <c r="AO28" i="1"/>
  <c r="AO31" i="1"/>
  <c r="AO39" i="1"/>
  <c r="AO24" i="1"/>
  <c r="AO19" i="1"/>
  <c r="AO16" i="1"/>
  <c r="AO14" i="1"/>
  <c r="AO12" i="1"/>
  <c r="AO40" i="1"/>
  <c r="AO43" i="1"/>
  <c r="AO11" i="1"/>
  <c r="AN11" i="1" s="1"/>
  <c r="AM11" i="1" s="1"/>
  <c r="AL11" i="1" s="1"/>
  <c r="AK11" i="1" s="1"/>
  <c r="AJ11" i="1" s="1"/>
  <c r="AI11" i="1" s="1"/>
  <c r="AH11" i="1" s="1"/>
  <c r="AG11" i="1" s="1"/>
  <c r="AF11" i="1" s="1"/>
  <c r="AE11" i="1" s="1"/>
  <c r="AD11" i="1" s="1"/>
  <c r="AC11" i="1" s="1"/>
  <c r="AB11" i="1" s="1"/>
  <c r="AA11" i="1" s="1"/>
  <c r="Z11" i="1" s="1"/>
  <c r="Y11" i="1" s="1"/>
  <c r="Z8" i="1"/>
  <c r="AD8" i="1"/>
  <c r="AH8" i="1"/>
  <c r="AL8" i="1"/>
  <c r="AP8" i="1"/>
  <c r="T20" i="1" l="1"/>
  <c r="T15" i="1"/>
  <c r="T27" i="1"/>
  <c r="T11" i="1"/>
  <c r="T30" i="1"/>
  <c r="T21" i="1"/>
  <c r="T29" i="1"/>
  <c r="T10" i="1"/>
  <c r="P4" i="1"/>
  <c r="P5" i="1" s="1"/>
  <c r="L5" i="1" s="1"/>
  <c r="M5" i="1" s="1"/>
  <c r="T4" i="1"/>
  <c r="T32" i="1"/>
  <c r="T5" i="1"/>
  <c r="T13" i="1"/>
  <c r="T3" i="1"/>
  <c r="T19" i="1"/>
  <c r="T26" i="1"/>
  <c r="T18" i="1"/>
  <c r="T12" i="1"/>
  <c r="T8" i="1"/>
  <c r="T7" i="1"/>
  <c r="T16" i="1"/>
  <c r="T25" i="1"/>
  <c r="T14" i="1"/>
  <c r="T24" i="1"/>
  <c r="T17" i="1"/>
  <c r="W4" i="1" a="1"/>
  <c r="W4" i="1" s="1"/>
  <c r="W3" i="1" a="1"/>
  <c r="W3" i="1" s="1"/>
  <c r="T28" i="1"/>
  <c r="T6" i="1"/>
  <c r="T31" i="1"/>
  <c r="T9" i="1"/>
  <c r="T34" i="1"/>
  <c r="T23" i="1"/>
  <c r="T33" i="1"/>
  <c r="T22" i="1"/>
  <c r="U22" i="1" l="1"/>
  <c r="AS31" i="1"/>
  <c r="U9" i="1"/>
  <c r="AS18" i="1"/>
  <c r="U31" i="1"/>
  <c r="AS40" i="1"/>
  <c r="AS15" i="1"/>
  <c r="U6" i="1"/>
  <c r="AS25" i="1"/>
  <c r="U16" i="1"/>
  <c r="AS43" i="1"/>
  <c r="U34" i="1"/>
  <c r="U28" i="1"/>
  <c r="AS37" i="1"/>
  <c r="AS33" i="1"/>
  <c r="U24" i="1"/>
  <c r="U7" i="1"/>
  <c r="AS16" i="1"/>
  <c r="AS35" i="1"/>
  <c r="U26" i="1"/>
  <c r="AS14" i="1"/>
  <c r="U5" i="1"/>
  <c r="U10" i="1"/>
  <c r="AS19" i="1"/>
  <c r="AS20" i="1"/>
  <c r="U11" i="1"/>
  <c r="AS23" i="1"/>
  <c r="U14" i="1"/>
  <c r="AS17" i="1"/>
  <c r="U8" i="1"/>
  <c r="AS28" i="1"/>
  <c r="U19" i="1"/>
  <c r="AS41" i="1"/>
  <c r="U32" i="1"/>
  <c r="U29" i="1"/>
  <c r="AS38" i="1"/>
  <c r="AS36" i="1"/>
  <c r="U27" i="1"/>
  <c r="AS34" i="1"/>
  <c r="U25" i="1"/>
  <c r="AS21" i="1"/>
  <c r="U12" i="1"/>
  <c r="L3" i="1"/>
  <c r="AS12" i="1"/>
  <c r="U3" i="1"/>
  <c r="L4" i="1"/>
  <c r="AS13" i="1"/>
  <c r="U4" i="1"/>
  <c r="U21" i="1"/>
  <c r="AS30" i="1"/>
  <c r="AS24" i="1"/>
  <c r="U15" i="1"/>
  <c r="U33" i="1"/>
  <c r="AS42" i="1"/>
  <c r="U23" i="1"/>
  <c r="AS32" i="1"/>
  <c r="AS26" i="1"/>
  <c r="U17" i="1"/>
  <c r="AS27" i="1"/>
  <c r="L6" i="1"/>
  <c r="M6" i="1" s="1"/>
  <c r="U18" i="1"/>
  <c r="U13" i="1"/>
  <c r="AS22" i="1"/>
  <c r="U30" i="1"/>
  <c r="AS39" i="1"/>
  <c r="AS29" i="1"/>
  <c r="U20" i="1"/>
  <c r="M4" i="1" l="1"/>
  <c r="M3" i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<sst xmlns="http://schemas.openxmlformats.org/spreadsheetml/2006/main" count="40" uniqueCount="33">
  <si>
    <t>Opc.</t>
  </si>
  <si>
    <t>Base</t>
  </si>
  <si>
    <t>Prima</t>
  </si>
  <si>
    <t>Cant.</t>
  </si>
  <si>
    <t>Acciones</t>
  </si>
  <si>
    <t>Resultados</t>
  </si>
  <si>
    <t>$</t>
  </si>
  <si>
    <t>%</t>
  </si>
  <si>
    <t>Resumen</t>
  </si>
  <si>
    <t>Var %</t>
  </si>
  <si>
    <t>Var $</t>
  </si>
  <si>
    <t>Resultado $</t>
  </si>
  <si>
    <t>Resultado %</t>
  </si>
  <si>
    <t>Cantidad</t>
  </si>
  <si>
    <t>Máxima Ganancia</t>
  </si>
  <si>
    <t>Precio</t>
  </si>
  <si>
    <t>Máxima Perdida</t>
  </si>
  <si>
    <t>Opciones</t>
  </si>
  <si>
    <t>Actual</t>
  </si>
  <si>
    <t>P/Eq</t>
  </si>
  <si>
    <t>Invertido</t>
  </si>
  <si>
    <t>Configuraciones</t>
  </si>
  <si>
    <t>OPCIONES WOLFTRADING</t>
  </si>
  <si>
    <t>Variación</t>
  </si>
  <si>
    <t>Valores a controlar</t>
  </si>
  <si>
    <t>Total $</t>
  </si>
  <si>
    <t>A vencimiento</t>
  </si>
  <si>
    <t>Rango</t>
  </si>
  <si>
    <t>https://www.wolftradingroup.com</t>
  </si>
  <si>
    <t>Beneficio/Perdida extra</t>
  </si>
  <si>
    <t>Oper. Intra</t>
  </si>
  <si>
    <t xml:space="preserve">P.P.C. </t>
  </si>
  <si>
    <t>CALL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</si>
</sst>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&quot;$&quot;\ #,##0.00"/>
    <numFmt numFmtId="165" formatCode="_-\$* #,##0.00_-;&quot;-$&quot;* #,##0.00_-;_-\$* \-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FFFFFF"/>
      <name val="Calibri"/>
      <family val="2"/>
      <scheme val="minor"/>
    </font>
    <font>
      <sz val="10"/>
      <color theme="0"/>
      <name val="Calibri"/>
      <family val="2"/>
      <scheme val="minor"/>
    </font>
    <font>
      <sz val="28"/>
      <color theme="4" tint="0.59999389629810485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name val="Arial"/>
      <family val="2"/>
      <charset val="1"/>
    </font>
    <font>
      <b/>
      <sz val="12"/>
      <color theme="0"/>
      <name val="Calibri"/>
      <family val="2"/>
      <scheme val="minor"/>
    </font>
    <font>
      <sz val="24"/>
      <color theme="7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499984740745262"/>
        <bgColor rgb="FF070707"/>
      </patternFill>
    </fill>
    <fill>
      <patternFill patternType="solid">
        <fgColor theme="0" tint="-0.499984740745262"/>
        <bgColor rgb="FF0D0D0D"/>
      </patternFill>
    </fill>
    <fill>
      <patternFill patternType="solid">
        <fgColor theme="0" tint="-0.499984740745262"/>
        <bgColor rgb="FF131313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7" fillId="0" borderId="0"/>
    <xf numFmtId="165" fontId="13" fillId="0" borderId="0" applyBorder="0" applyProtection="0"/>
  </cellStyleXfs>
  <cellXfs count="65">
    <xf numFmtId="0" fontId="0" fillId="0" borderId="0" xfId="0"/>
    <xf numFmtId="0" fontId="6" fillId="2" borderId="4" xfId="3" applyFont="1" applyBorder="1" applyAlignment="1" applyProtection="1">
      <alignment horizontal="center" vertical="center"/>
      <protection locked="0"/>
    </xf>
    <xf numFmtId="44" fontId="6" fillId="2" borderId="5" xfId="3" applyNumberFormat="1" applyFont="1" applyBorder="1" applyAlignment="1" applyProtection="1">
      <alignment horizontal="center" vertical="center"/>
      <protection locked="0"/>
    </xf>
    <xf numFmtId="1" fontId="6" fillId="2" borderId="6" xfId="3" applyNumberFormat="1" applyFont="1" applyBorder="1" applyAlignment="1" applyProtection="1">
      <alignment horizontal="center" vertical="center"/>
      <protection locked="0"/>
    </xf>
    <xf numFmtId="0" fontId="6" fillId="2" borderId="7" xfId="3" applyNumberFormat="1" applyFont="1" applyBorder="1" applyAlignment="1" applyProtection="1">
      <alignment horizontal="center" vertical="center"/>
      <protection locked="0"/>
    </xf>
    <xf numFmtId="164" fontId="2" fillId="3" borderId="0" xfId="1" applyNumberFormat="1" applyFont="1" applyFill="1" applyBorder="1" applyAlignment="1" applyProtection="1">
      <alignment horizontal="center" vertical="center"/>
    </xf>
    <xf numFmtId="10" fontId="2" fillId="3" borderId="7" xfId="2" applyNumberFormat="1" applyFont="1" applyFill="1" applyBorder="1" applyAlignment="1" applyProtection="1">
      <alignment horizontal="center" vertical="center"/>
    </xf>
    <xf numFmtId="44" fontId="9" fillId="6" borderId="6" xfId="1" applyFont="1" applyFill="1" applyBorder="1" applyAlignment="1" applyProtection="1">
      <alignment horizontal="center" vertical="center"/>
    </xf>
    <xf numFmtId="10" fontId="2" fillId="5" borderId="0" xfId="2" applyNumberFormat="1" applyFont="1" applyFill="1" applyBorder="1" applyAlignment="1" applyProtection="1">
      <alignment horizontal="center" vertical="center"/>
    </xf>
    <xf numFmtId="164" fontId="2" fillId="5" borderId="0" xfId="1" applyNumberFormat="1" applyFont="1" applyFill="1" applyBorder="1" applyAlignment="1" applyProtection="1">
      <alignment horizontal="center" vertical="center"/>
    </xf>
    <xf numFmtId="0" fontId="6" fillId="2" borderId="8" xfId="3" applyFont="1" applyBorder="1" applyAlignment="1" applyProtection="1">
      <alignment horizontal="center" vertical="center"/>
      <protection locked="0"/>
    </xf>
    <xf numFmtId="44" fontId="6" fillId="2" borderId="0" xfId="3" applyNumberFormat="1" applyFont="1" applyBorder="1" applyAlignment="1" applyProtection="1">
      <alignment horizontal="center" vertical="center"/>
      <protection locked="0"/>
    </xf>
    <xf numFmtId="1" fontId="6" fillId="2" borderId="7" xfId="3" applyNumberFormat="1" applyFont="1" applyBorder="1" applyAlignment="1" applyProtection="1">
      <alignment horizontal="center" vertical="center"/>
      <protection locked="0"/>
    </xf>
    <xf numFmtId="165" fontId="6" fillId="2" borderId="7" xfId="3" applyNumberFormat="1" applyFont="1" applyBorder="1" applyAlignment="1" applyProtection="1">
      <alignment horizontal="center" vertical="center"/>
      <protection locked="0"/>
    </xf>
    <xf numFmtId="44" fontId="9" fillId="6" borderId="7" xfId="1" applyFont="1" applyFill="1" applyBorder="1" applyAlignment="1" applyProtection="1">
      <alignment horizontal="center" vertical="center"/>
    </xf>
    <xf numFmtId="165" fontId="6" fillId="2" borderId="7" xfId="3" applyNumberFormat="1" applyFont="1" applyBorder="1" applyAlignment="1" applyProtection="1">
      <alignment vertical="center"/>
      <protection locked="0"/>
    </xf>
    <xf numFmtId="44" fontId="9" fillId="6" borderId="11" xfId="1" applyFont="1" applyFill="1" applyBorder="1" applyAlignment="1" applyProtection="1">
      <alignment horizontal="center" vertical="center"/>
    </xf>
    <xf numFmtId="10" fontId="2" fillId="3" borderId="11" xfId="2" applyNumberFormat="1" applyFont="1" applyFill="1" applyBorder="1" applyAlignment="1" applyProtection="1">
      <alignment horizontal="center" vertical="center"/>
    </xf>
    <xf numFmtId="44" fontId="9" fillId="6" borderId="11" xfId="1" applyFont="1" applyFill="1" applyBorder="1" applyAlignment="1" applyProtection="1">
      <alignment vertical="center"/>
    </xf>
    <xf numFmtId="44" fontId="6" fillId="2" borderId="11" xfId="3" applyNumberFormat="1" applyFont="1" applyBorder="1" applyAlignment="1" applyProtection="1">
      <alignment horizontal="center" vertical="center"/>
      <protection locked="0"/>
    </xf>
    <xf numFmtId="0" fontId="6" fillId="2" borderId="9" xfId="3" applyFont="1" applyBorder="1" applyAlignment="1" applyProtection="1">
      <alignment horizontal="center" vertical="center"/>
      <protection locked="0"/>
    </xf>
    <xf numFmtId="44" fontId="6" fillId="2" borderId="10" xfId="3" applyNumberFormat="1" applyFont="1" applyBorder="1" applyAlignment="1" applyProtection="1">
      <alignment horizontal="center" vertical="center"/>
      <protection locked="0"/>
    </xf>
    <xf numFmtId="1" fontId="6" fillId="2" borderId="11" xfId="3" applyNumberFormat="1" applyFont="1" applyBorder="1" applyAlignment="1" applyProtection="1">
      <alignment horizontal="center" vertical="center"/>
      <protection locked="0"/>
    </xf>
    <xf numFmtId="165" fontId="11" fillId="8" borderId="12" xfId="5" applyFont="1" applyFill="1" applyBorder="1" applyAlignment="1" applyProtection="1">
      <alignment horizontal="center" vertical="center"/>
    </xf>
    <xf numFmtId="165" fontId="11" fillId="8" borderId="0" xfId="5" applyFont="1" applyFill="1" applyBorder="1" applyAlignment="1" applyProtection="1">
      <alignment horizontal="center" vertical="center"/>
    </xf>
    <xf numFmtId="164" fontId="11" fillId="8" borderId="12" xfId="5" applyNumberFormat="1" applyFont="1" applyFill="1" applyBorder="1" applyAlignment="1" applyProtection="1">
      <alignment horizontal="center" vertical="center"/>
    </xf>
    <xf numFmtId="165" fontId="11" fillId="8" borderId="13" xfId="5" applyFont="1" applyFill="1" applyBorder="1" applyAlignment="1" applyProtection="1">
      <alignment horizontal="center" vertical="center"/>
    </xf>
    <xf numFmtId="2" fontId="11" fillId="8" borderId="12" xfId="5" applyNumberFormat="1" applyFont="1" applyFill="1" applyBorder="1" applyAlignment="1" applyProtection="1">
      <alignment horizontal="center" vertical="center"/>
    </xf>
    <xf numFmtId="1" fontId="11" fillId="8" borderId="12" xfId="5" applyNumberFormat="1" applyFont="1" applyFill="1" applyBorder="1" applyAlignment="1" applyProtection="1">
      <alignment horizontal="center" vertical="center"/>
    </xf>
    <xf numFmtId="44" fontId="11" fillId="8" borderId="12" xfId="1" applyFont="1" applyFill="1" applyBorder="1" applyAlignment="1" applyProtection="1">
      <alignment horizontal="center" vertical="center"/>
    </xf>
    <xf numFmtId="49" fontId="11" fillId="8" borderId="13" xfId="5" applyNumberFormat="1" applyFont="1" applyFill="1" applyBorder="1" applyAlignment="1" applyProtection="1">
      <alignment horizontal="center" vertical="center"/>
    </xf>
    <xf numFmtId="0" fontId="5" fillId="3" borderId="0" xfId="0" applyFont="1" applyFill="1" applyAlignment="1" applyProtection="1">
      <alignment horizontal="center" vertical="center"/>
    </xf>
    <xf numFmtId="0" fontId="3" fillId="3" borderId="0" xfId="0" applyFont="1" applyFill="1" applyAlignment="1" applyProtection="1">
      <alignment horizontal="center" vertical="center"/>
    </xf>
    <xf numFmtId="0" fontId="12" fillId="3" borderId="0" xfId="0" applyFont="1" applyFill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center" vertical="center"/>
    </xf>
    <xf numFmtId="0" fontId="6" fillId="3" borderId="0" xfId="0" applyFont="1" applyFill="1" applyAlignment="1" applyProtection="1">
      <alignment horizontal="center" vertical="center"/>
    </xf>
    <xf numFmtId="0" fontId="2" fillId="4" borderId="5" xfId="0" applyFont="1" applyFill="1" applyBorder="1" applyAlignment="1" applyProtection="1">
      <alignment horizontal="center" vertical="center"/>
    </xf>
    <xf numFmtId="0" fontId="2" fillId="4" borderId="6" xfId="0" applyFont="1" applyFill="1" applyBorder="1" applyAlignment="1" applyProtection="1">
      <alignment horizontal="center" vertical="center"/>
    </xf>
    <xf numFmtId="0" fontId="2" fillId="4" borderId="0" xfId="0" applyFont="1" applyFill="1" applyAlignment="1" applyProtection="1">
      <alignment horizontal="center" vertical="center"/>
    </xf>
    <xf numFmtId="0" fontId="8" fillId="3" borderId="0" xfId="4" applyFont="1" applyFill="1" applyAlignment="1" applyProtection="1">
      <alignment horizontal="center" vertical="center"/>
    </xf>
    <xf numFmtId="0" fontId="4" fillId="5" borderId="4" xfId="0" applyFont="1" applyFill="1" applyBorder="1" applyAlignment="1" applyProtection="1">
      <alignment horizontal="center" vertical="center"/>
    </xf>
    <xf numFmtId="0" fontId="12" fillId="3" borderId="13" xfId="0" applyFont="1" applyFill="1" applyBorder="1" applyAlignment="1" applyProtection="1">
      <alignment horizontal="center" vertical="center"/>
    </xf>
    <xf numFmtId="0" fontId="4" fillId="5" borderId="8" xfId="0" applyFont="1" applyFill="1" applyBorder="1" applyAlignment="1" applyProtection="1">
      <alignment horizontal="center" vertical="center"/>
    </xf>
    <xf numFmtId="0" fontId="4" fillId="5" borderId="9" xfId="0" applyFont="1" applyFill="1" applyBorder="1" applyAlignment="1" applyProtection="1">
      <alignment horizontal="center" vertical="center"/>
    </xf>
    <xf numFmtId="0" fontId="11" fillId="9" borderId="12" xfId="0" applyFont="1" applyFill="1" applyBorder="1" applyAlignment="1" applyProtection="1">
      <alignment horizontal="center" vertical="center"/>
    </xf>
    <xf numFmtId="44" fontId="11" fillId="9" borderId="12" xfId="0" applyNumberFormat="1" applyFont="1" applyFill="1" applyBorder="1" applyAlignment="1" applyProtection="1">
      <alignment horizontal="center" vertical="center"/>
    </xf>
    <xf numFmtId="0" fontId="11" fillId="7" borderId="0" xfId="4" applyFont="1" applyFill="1" applyAlignment="1" applyProtection="1">
      <alignment horizontal="center" vertical="center"/>
    </xf>
    <xf numFmtId="0" fontId="10" fillId="3" borderId="0" xfId="4" applyFont="1" applyFill="1" applyAlignment="1" applyProtection="1">
      <alignment vertical="center"/>
    </xf>
    <xf numFmtId="2" fontId="6" fillId="2" borderId="5" xfId="3" applyNumberFormat="1" applyFont="1" applyBorder="1" applyAlignment="1" applyProtection="1">
      <alignment horizontal="center" vertical="center"/>
      <protection locked="0"/>
    </xf>
    <xf numFmtId="2" fontId="6" fillId="2" borderId="0" xfId="3" applyNumberFormat="1" applyFont="1" applyBorder="1" applyAlignment="1" applyProtection="1">
      <alignment horizontal="center" vertical="center"/>
      <protection locked="0"/>
    </xf>
    <xf numFmtId="2" fontId="6" fillId="2" borderId="10" xfId="3" applyNumberFormat="1" applyFont="1" applyBorder="1" applyAlignment="1" applyProtection="1">
      <alignment horizontal="center" vertical="center"/>
      <protection locked="0"/>
    </xf>
    <xf numFmtId="44" fontId="9" fillId="6" borderId="0" xfId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center" vertical="center"/>
    </xf>
    <xf numFmtId="0" fontId="14" fillId="3" borderId="0" xfId="0" applyFont="1" applyFill="1" applyAlignment="1" applyProtection="1">
      <alignment horizontal="center" vertical="center"/>
    </xf>
    <xf numFmtId="0" fontId="2" fillId="4" borderId="4" xfId="0" applyFont="1" applyFill="1" applyBorder="1" applyAlignment="1" applyProtection="1">
      <alignment horizontal="center" vertical="center"/>
    </xf>
    <xf numFmtId="0" fontId="2" fillId="4" borderId="5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</xf>
    <xf numFmtId="0" fontId="2" fillId="4" borderId="0" xfId="0" applyFont="1" applyFill="1" applyAlignment="1" applyProtection="1">
      <alignment horizontal="center" vertical="center"/>
    </xf>
    <xf numFmtId="0" fontId="2" fillId="4" borderId="9" xfId="0" applyFont="1" applyFill="1" applyBorder="1" applyAlignment="1" applyProtection="1">
      <alignment horizontal="center" vertical="center"/>
    </xf>
    <xf numFmtId="0" fontId="2" fillId="4" borderId="10" xfId="0" applyFont="1" applyFill="1" applyBorder="1" applyAlignment="1" applyProtection="1">
      <alignment horizontal="center" vertical="center"/>
    </xf>
    <xf numFmtId="0" fontId="15" fillId="3" borderId="5" xfId="4" applyFont="1" applyFill="1" applyBorder="1" applyAlignment="1" applyProtection="1">
      <alignment horizontal="center" vertical="center"/>
    </xf>
    <xf numFmtId="0" fontId="15" fillId="3" borderId="0" xfId="4" applyFont="1" applyFill="1" applyBorder="1" applyAlignment="1" applyProtection="1">
      <alignment horizontal="center" vertical="center"/>
    </xf>
  </cellXfs>
  <cellStyles count="6">
    <cellStyle name="40% - Énfasis2" xfId="3" builtinId="35"/>
    <cellStyle name="Moneda" xfId="1" builtinId="4"/>
    <cellStyle name="Moneda 2" xfId="5" xr:uid="{B553F398-B524-4C64-962A-9A4E11082C6A}"/>
    <cellStyle name="Normal" xfId="0" builtinId="0"/>
    <cellStyle name="Normal 2" xfId="4" xr:uid="{D2241176-50DF-4111-B5DE-3866E2E5D521}"/>
    <cellStyle name="Porcentaje" xfId="2" builtinId="5"/>
  </cellStyles>
  <dxfs count="7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 patternType="solid">
          <bgColor rgb="FFC00000"/>
        </patternFill>
      </fill>
    </dxf>
    <dxf>
      <font>
        <b/>
        <i val="0"/>
        <color theme="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theme="8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ln>
                  <a:noFill/>
                </a:ln>
                <a:solidFill>
                  <a:schemeClr val="bg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Resultado</a:t>
            </a:r>
          </a:p>
        </c:rich>
      </c:tx>
      <c:layout>
        <c:manualLayout>
          <c:xMode val="edge"/>
          <c:yMode val="edge"/>
          <c:x val="0.42824832782842209"/>
          <c:y val="9.489915781356324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ln>
                <a:noFill/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9.9546979793054075E-2"/>
          <c:y val="8.4062471044548309E-2"/>
          <c:w val="0.88774712093165442"/>
          <c:h val="0.77879653919459757"/>
        </c:manualLayout>
      </c:layout>
      <c:lineChart>
        <c:grouping val="standard"/>
        <c:varyColors val="0"/>
        <c:ser>
          <c:idx val="1"/>
          <c:order val="0"/>
          <c:tx>
            <c:strRef>
              <c:f>Opciones_Wolftrading!$T$2</c:f>
              <c:strCache>
                <c:ptCount val="1"/>
                <c:pt idx="0">
                  <c:v>Resultado $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Opciones_Wolftrading!$S$3:$S$34</c:f>
              <c:numCache>
                <c:formatCode>"$"\ #,##0.00</c:formatCode>
                <c:ptCount val="32"/>
                <c:pt idx="0">
                  <c:v>59.599999999999994</c:v>
                </c:pt>
                <c:pt idx="1">
                  <c:v>64.599999999999994</c:v>
                </c:pt>
                <c:pt idx="2">
                  <c:v>69.599999999999994</c:v>
                </c:pt>
                <c:pt idx="3">
                  <c:v>74.599999999999994</c:v>
                </c:pt>
                <c:pt idx="4">
                  <c:v>79.599999999999994</c:v>
                </c:pt>
                <c:pt idx="5">
                  <c:v>84.6</c:v>
                </c:pt>
                <c:pt idx="6">
                  <c:v>89.6</c:v>
                </c:pt>
                <c:pt idx="7">
                  <c:v>94.6</c:v>
                </c:pt>
                <c:pt idx="8">
                  <c:v>99.6</c:v>
                </c:pt>
                <c:pt idx="9">
                  <c:v>104.6</c:v>
                </c:pt>
                <c:pt idx="10">
                  <c:v>109.6</c:v>
                </c:pt>
                <c:pt idx="11">
                  <c:v>114.6</c:v>
                </c:pt>
                <c:pt idx="12">
                  <c:v>119.6</c:v>
                </c:pt>
                <c:pt idx="13">
                  <c:v>124.6</c:v>
                </c:pt>
                <c:pt idx="14">
                  <c:v>129.6</c:v>
                </c:pt>
                <c:pt idx="15">
                  <c:v>134.6</c:v>
                </c:pt>
                <c:pt idx="16">
                  <c:v>139.6</c:v>
                </c:pt>
                <c:pt idx="17">
                  <c:v>144.6</c:v>
                </c:pt>
                <c:pt idx="18">
                  <c:v>149.6</c:v>
                </c:pt>
                <c:pt idx="19">
                  <c:v>154.6</c:v>
                </c:pt>
                <c:pt idx="20">
                  <c:v>159.6</c:v>
                </c:pt>
                <c:pt idx="21">
                  <c:v>164.6</c:v>
                </c:pt>
                <c:pt idx="22">
                  <c:v>169.6</c:v>
                </c:pt>
                <c:pt idx="23">
                  <c:v>174.6</c:v>
                </c:pt>
                <c:pt idx="24">
                  <c:v>179.6</c:v>
                </c:pt>
                <c:pt idx="25">
                  <c:v>184.6</c:v>
                </c:pt>
                <c:pt idx="26">
                  <c:v>189.6</c:v>
                </c:pt>
                <c:pt idx="27">
                  <c:v>194.6</c:v>
                </c:pt>
                <c:pt idx="28">
                  <c:v>199.6</c:v>
                </c:pt>
                <c:pt idx="29">
                  <c:v>204.6</c:v>
                </c:pt>
                <c:pt idx="30">
                  <c:v>209.6</c:v>
                </c:pt>
                <c:pt idx="31">
                  <c:v>214.6</c:v>
                </c:pt>
              </c:numCache>
            </c:numRef>
          </c:cat>
          <c:val>
            <c:numRef>
              <c:f>Opciones_Wolftrading!$T$3:$T$34</c:f>
              <c:numCache>
                <c:formatCode>"$"\ #,##0.00</c:formatCode>
                <c:ptCount val="32"/>
                <c:pt idx="0">
                  <c:v>-51925.000000000007</c:v>
                </c:pt>
                <c:pt idx="1">
                  <c:v>-46925.000000000007</c:v>
                </c:pt>
                <c:pt idx="2">
                  <c:v>-41925</c:v>
                </c:pt>
                <c:pt idx="3">
                  <c:v>-36925</c:v>
                </c:pt>
                <c:pt idx="4">
                  <c:v>-31925</c:v>
                </c:pt>
                <c:pt idx="5">
                  <c:v>-26925</c:v>
                </c:pt>
                <c:pt idx="6">
                  <c:v>-21925</c:v>
                </c:pt>
                <c:pt idx="7">
                  <c:v>-16925</c:v>
                </c:pt>
                <c:pt idx="8">
                  <c:v>-11925</c:v>
                </c:pt>
                <c:pt idx="9">
                  <c:v>-6925</c:v>
                </c:pt>
                <c:pt idx="10">
                  <c:v>-1925</c:v>
                </c:pt>
                <c:pt idx="11">
                  <c:v>3075</c:v>
                </c:pt>
                <c:pt idx="12">
                  <c:v>8075</c:v>
                </c:pt>
                <c:pt idx="13">
                  <c:v>13075</c:v>
                </c:pt>
                <c:pt idx="14">
                  <c:v>17475.000000000007</c:v>
                </c:pt>
                <c:pt idx="15">
                  <c:v>17475.000000000007</c:v>
                </c:pt>
                <c:pt idx="16">
                  <c:v>17475.000000000007</c:v>
                </c:pt>
                <c:pt idx="17">
                  <c:v>17475.000000000007</c:v>
                </c:pt>
                <c:pt idx="18">
                  <c:v>17475.000000000007</c:v>
                </c:pt>
                <c:pt idx="19">
                  <c:v>17475.000000000007</c:v>
                </c:pt>
                <c:pt idx="20">
                  <c:v>17475.000000000007</c:v>
                </c:pt>
                <c:pt idx="21">
                  <c:v>17475.000000000007</c:v>
                </c:pt>
                <c:pt idx="22">
                  <c:v>17475.000000000007</c:v>
                </c:pt>
                <c:pt idx="23">
                  <c:v>17475.000000000007</c:v>
                </c:pt>
                <c:pt idx="24">
                  <c:v>17475.000000000007</c:v>
                </c:pt>
                <c:pt idx="25">
                  <c:v>17475.000000000007</c:v>
                </c:pt>
                <c:pt idx="26">
                  <c:v>17475.000000000007</c:v>
                </c:pt>
                <c:pt idx="27">
                  <c:v>17475</c:v>
                </c:pt>
                <c:pt idx="28">
                  <c:v>17475</c:v>
                </c:pt>
                <c:pt idx="29">
                  <c:v>17475</c:v>
                </c:pt>
                <c:pt idx="30">
                  <c:v>17475</c:v>
                </c:pt>
                <c:pt idx="31">
                  <c:v>17475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3A5-46BC-88EC-8B92F07E15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6905312"/>
        <c:axId val="988821760"/>
      </c:lineChart>
      <c:catAx>
        <c:axId val="876905312"/>
        <c:scaling>
          <c:orientation val="minMax"/>
        </c:scaling>
        <c:delete val="0"/>
        <c:axPos val="b"/>
        <c:numFmt formatCode="&quot;$&quot;\ #,##0.00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b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988821760"/>
        <c:crosses val="autoZero"/>
        <c:auto val="1"/>
        <c:lblAlgn val="ctr"/>
        <c:lblOffset val="100"/>
        <c:noMultiLvlLbl val="0"/>
      </c:catAx>
      <c:valAx>
        <c:axId val="988821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&quot;$&quot;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876905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>
          <a:ln>
            <a:noFill/>
          </a:ln>
          <a:solidFill>
            <a:schemeClr val="bg1"/>
          </a:solidFill>
        </a:defRPr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109536</xdr:colOff>
      <xdr:row>7</xdr:row>
      <xdr:rowOff>123825</xdr:rowOff>
    </xdr:from>
    <xdr:to>
      <xdr:col>16</xdr:col>
      <xdr:colOff>0</xdr:colOff>
      <xdr:row>33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5B84590-5108-48BA-AEA7-B916BDB798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638175</xdr:colOff>
      <xdr:row>7</xdr:row>
      <xdr:rowOff>178496</xdr:rowOff>
    </xdr:from>
    <xdr:to>
      <xdr:col>14</xdr:col>
      <xdr:colOff>0</xdr:colOff>
      <xdr:row>32</xdr:row>
      <xdr:rowOff>128945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1B36B06-8D1D-4775-B2B9-38B221155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4350" y="1511996"/>
          <a:ext cx="4076700" cy="4712949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24</xdr:row>
      <xdr:rowOff>19050</xdr:rowOff>
    </xdr:from>
    <xdr:to>
      <xdr:col>4</xdr:col>
      <xdr:colOff>133350</xdr:colOff>
      <xdr:row>33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99C1B33-DCCA-4980-B28F-FD4A6783E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1" y="4591050"/>
          <a:ext cx="1676399" cy="18764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uAmPi\Desktop\Opciones_TIO_MERC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 jajaja"/>
    </sheetNames>
    <sheetDataSet>
      <sheetData sheetId="0">
        <row r="7">
          <cell r="A7" t="str">
            <v>CALL</v>
          </cell>
        </row>
        <row r="8">
          <cell r="A8" t="str">
            <v>PUT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olftradingroup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4442E-3298-4C1B-8CB2-372CAE405F0D}">
  <sheetPr codeName="Hoja1"/>
  <dimension ref="A1:AS53"/>
  <sheetViews>
    <sheetView showGridLines="0" showRowColHeaders="0" tabSelected="1" workbookViewId="0">
      <selection activeCell="B3" sqref="B3"/>
    </sheetView>
  </sheetViews>
  <sheetFormatPr baseColWidth="10" defaultColWidth="0" defaultRowHeight="15" zeroHeight="1" x14ac:dyDescent="0.25"/>
  <cols>
    <col min="1" max="1" width="2.7109375" style="31" customWidth="1"/>
    <col min="2" max="3" width="9.140625" style="31" customWidth="1"/>
    <col min="4" max="4" width="10.7109375" style="31" bestFit="1" customWidth="1"/>
    <col min="5" max="5" width="9.140625" style="31" customWidth="1"/>
    <col min="6" max="6" width="1.7109375" style="31" customWidth="1"/>
    <col min="7" max="8" width="12.7109375" style="31" customWidth="1"/>
    <col min="9" max="9" width="1.7109375" style="31" customWidth="1"/>
    <col min="10" max="13" width="12.7109375" style="31" customWidth="1"/>
    <col min="14" max="14" width="1.7109375" style="31" customWidth="1"/>
    <col min="15" max="16" width="12.7109375" style="31" customWidth="1"/>
    <col min="17" max="17" width="1.7109375" style="31" customWidth="1"/>
    <col min="18" max="18" width="9.140625" style="32" customWidth="1"/>
    <col min="19" max="21" width="12.7109375" style="32" customWidth="1"/>
    <col min="22" max="22" width="2.7109375" style="31" customWidth="1"/>
    <col min="23" max="24" width="15.7109375" style="33" hidden="1" customWidth="1"/>
    <col min="25" max="16384" width="9.140625" style="31" hidden="1"/>
  </cols>
  <sheetData>
    <row r="1" spans="2:45" ht="15" customHeight="1" thickBot="1" x14ac:dyDescent="0.3"/>
    <row r="2" spans="2:45" s="37" customFormat="1" ht="15" customHeight="1" thickBot="1" x14ac:dyDescent="0.3">
      <c r="B2" s="34" t="s">
        <v>0</v>
      </c>
      <c r="C2" s="35" t="s">
        <v>1</v>
      </c>
      <c r="D2" s="35" t="s">
        <v>2</v>
      </c>
      <c r="E2" s="36" t="s">
        <v>3</v>
      </c>
      <c r="G2" s="54" t="s">
        <v>4</v>
      </c>
      <c r="H2" s="55"/>
      <c r="J2" s="57" t="s">
        <v>5</v>
      </c>
      <c r="K2" s="58"/>
      <c r="L2" s="38" t="s">
        <v>6</v>
      </c>
      <c r="M2" s="39" t="s">
        <v>7</v>
      </c>
      <c r="O2" s="54" t="s">
        <v>8</v>
      </c>
      <c r="P2" s="55"/>
      <c r="R2" s="40" t="s">
        <v>9</v>
      </c>
      <c r="S2" s="40" t="s">
        <v>10</v>
      </c>
      <c r="T2" s="40" t="s">
        <v>11</v>
      </c>
      <c r="U2" s="40" t="s">
        <v>12</v>
      </c>
      <c r="W2" s="23" t="s">
        <v>24</v>
      </c>
    </row>
    <row r="3" spans="2:45" s="41" customFormat="1" ht="15" customHeight="1" x14ac:dyDescent="0.25">
      <c r="B3" s="1" t="s">
        <v>32</v>
      </c>
      <c r="C3" s="50">
        <v>163.81</v>
      </c>
      <c r="D3" s="2">
        <v>5.6</v>
      </c>
      <c r="E3" s="3">
        <v>-10</v>
      </c>
      <c r="G3" s="42" t="s">
        <v>13</v>
      </c>
      <c r="H3" s="4">
        <v>1000</v>
      </c>
      <c r="I3" s="37"/>
      <c r="J3" s="59" t="s">
        <v>14</v>
      </c>
      <c r="K3" s="60"/>
      <c r="L3" s="5">
        <f>MAX(T3:T34)</f>
        <v>17475.000000000007</v>
      </c>
      <c r="M3" s="6">
        <f>MAX(U3:U34)</f>
        <v>0.15669132481506395</v>
      </c>
      <c r="N3" s="37"/>
      <c r="O3" s="42" t="s">
        <v>4</v>
      </c>
      <c r="P3" s="7">
        <f>($H$3*$H$4)</f>
        <v>116320</v>
      </c>
      <c r="Q3" s="37"/>
      <c r="R3" s="8">
        <f>IFERROR((S3/$S$15)-1,0)</f>
        <v>-0.50167224080267558</v>
      </c>
      <c r="S3" s="9">
        <f t="shared" ref="S3:S14" si="0">S4-$P$7</f>
        <v>59.599999999999994</v>
      </c>
      <c r="T3" s="9">
        <f>SUM(X12:AR12)</f>
        <v>-51925.000000000007</v>
      </c>
      <c r="U3" s="8">
        <f t="shared" ref="U3:U34" si="1">IFERROR((T3/$P$5), 0)</f>
        <v>-0.4655906747366062</v>
      </c>
      <c r="W3" s="25" cm="1">
        <f t="array" ref="W3">MIN(IF(AR12:AR38&gt;0, AR12:AR38))</f>
        <v>0</v>
      </c>
      <c r="X3" s="43"/>
      <c r="Y3" s="43">
        <v>1</v>
      </c>
      <c r="Z3" s="43">
        <v>2</v>
      </c>
      <c r="AA3" s="43">
        <v>3</v>
      </c>
      <c r="AB3" s="43">
        <v>4</v>
      </c>
      <c r="AC3" s="43">
        <v>5</v>
      </c>
      <c r="AD3" s="43">
        <v>6</v>
      </c>
      <c r="AE3" s="43">
        <v>7</v>
      </c>
      <c r="AF3" s="43">
        <v>8</v>
      </c>
      <c r="AG3" s="43">
        <v>9</v>
      </c>
      <c r="AH3" s="43">
        <v>10</v>
      </c>
      <c r="AI3" s="43">
        <v>11</v>
      </c>
      <c r="AJ3" s="43">
        <v>12</v>
      </c>
      <c r="AK3" s="43">
        <v>13</v>
      </c>
      <c r="AL3" s="43">
        <v>14</v>
      </c>
      <c r="AM3" s="43">
        <v>15</v>
      </c>
      <c r="AN3" s="43">
        <v>16</v>
      </c>
      <c r="AO3" s="43">
        <v>17</v>
      </c>
      <c r="AP3" s="43">
        <v>18</v>
      </c>
      <c r="AQ3" s="43">
        <v>19</v>
      </c>
      <c r="AR3" s="43">
        <v>20</v>
      </c>
    </row>
    <row r="4" spans="2:45" s="41" customFormat="1" ht="15" customHeight="1" x14ac:dyDescent="0.25">
      <c r="B4" s="10" t="s">
        <v>32</v>
      </c>
      <c r="C4" s="51">
        <v>163.81</v>
      </c>
      <c r="D4" s="11">
        <v>2.8050000000000002</v>
      </c>
      <c r="E4" s="12">
        <v>10</v>
      </c>
      <c r="G4" s="44" t="s">
        <v>15</v>
      </c>
      <c r="H4" s="13">
        <v>116.32</v>
      </c>
      <c r="I4" s="37"/>
      <c r="J4" s="59" t="s">
        <v>16</v>
      </c>
      <c r="K4" s="60"/>
      <c r="L4" s="5">
        <f>MIN(T3:T34)</f>
        <v>-51925.000000000007</v>
      </c>
      <c r="M4" s="6">
        <f>MIN(U3:U34)</f>
        <v>-0.4655906747366062</v>
      </c>
      <c r="N4" s="37"/>
      <c r="O4" s="44" t="s">
        <v>17</v>
      </c>
      <c r="P4" s="14">
        <f>SUM(Y8:AR8)</f>
        <v>-4795</v>
      </c>
      <c r="Q4" s="37"/>
      <c r="R4" s="8">
        <f>IFERROR((S4/$S$15)-1,0)</f>
        <v>-0.45986622073578598</v>
      </c>
      <c r="S4" s="9">
        <f t="shared" si="0"/>
        <v>64.599999999999994</v>
      </c>
      <c r="T4" s="9">
        <f t="shared" ref="T4:T33" si="2">SUM(X13:AR13)</f>
        <v>-46925.000000000007</v>
      </c>
      <c r="U4" s="8">
        <f t="shared" si="1"/>
        <v>-0.42075767765075101</v>
      </c>
      <c r="W4" s="25" cm="1">
        <f t="array" ref="W4">MAX(IF(AR12:AR38&gt;0, AR12:AR38))</f>
        <v>0</v>
      </c>
      <c r="X4" s="26" t="str" cm="1">
        <f t="array" ref="X4:AR7">TRANSPOSE(B2:E22)</f>
        <v>Opc.</v>
      </c>
      <c r="Y4" s="30" t="str">
        <v>CALL</v>
      </c>
      <c r="Z4" s="30" t="str">
        <v>CALL</v>
      </c>
      <c r="AA4" s="30">
        <v>0</v>
      </c>
      <c r="AB4" s="30" t="str">
        <v>CALL</v>
      </c>
      <c r="AC4" s="30" t="str">
        <v>CALL</v>
      </c>
      <c r="AD4" s="30">
        <v>0</v>
      </c>
      <c r="AE4" s="30" t="str">
        <v>CALL</v>
      </c>
      <c r="AF4" s="30">
        <v>0</v>
      </c>
      <c r="AG4" s="30">
        <v>0</v>
      </c>
      <c r="AH4" s="30">
        <v>0</v>
      </c>
      <c r="AI4" s="30">
        <v>0</v>
      </c>
      <c r="AJ4" s="30">
        <v>0</v>
      </c>
      <c r="AK4" s="30">
        <v>0</v>
      </c>
      <c r="AL4" s="30">
        <v>0</v>
      </c>
      <c r="AM4" s="30">
        <v>0</v>
      </c>
      <c r="AN4" s="30">
        <v>0</v>
      </c>
      <c r="AO4" s="30">
        <v>0</v>
      </c>
      <c r="AP4" s="30">
        <v>0</v>
      </c>
      <c r="AQ4" s="30">
        <v>0</v>
      </c>
      <c r="AR4" s="30">
        <v>0</v>
      </c>
    </row>
    <row r="5" spans="2:45" s="41" customFormat="1" ht="15" customHeight="1" thickBot="1" x14ac:dyDescent="0.3">
      <c r="B5" s="10"/>
      <c r="C5" s="51"/>
      <c r="D5" s="11"/>
      <c r="E5" s="12"/>
      <c r="G5" s="45" t="s">
        <v>18</v>
      </c>
      <c r="H5" s="15">
        <v>119.6</v>
      </c>
      <c r="I5" s="37"/>
      <c r="J5" s="59" t="s">
        <v>31</v>
      </c>
      <c r="K5" s="60"/>
      <c r="L5" s="53">
        <f>IFERROR(P5/H3,0)</f>
        <v>111.52500000000001</v>
      </c>
      <c r="M5" s="6">
        <f>IFERROR(-((H5/L5)-1),0)</f>
        <v>-7.2405290293656055E-2</v>
      </c>
      <c r="N5" s="37"/>
      <c r="O5" s="45" t="s">
        <v>20</v>
      </c>
      <c r="P5" s="18">
        <f>P4+P3-H7</f>
        <v>111525</v>
      </c>
      <c r="Q5" s="37"/>
      <c r="R5" s="8">
        <f>IFERROR((S5/$S$15)-1,0)</f>
        <v>-0.41806020066889638</v>
      </c>
      <c r="S5" s="9">
        <f t="shared" si="0"/>
        <v>69.599999999999994</v>
      </c>
      <c r="T5" s="9">
        <f t="shared" si="2"/>
        <v>-41925</v>
      </c>
      <c r="U5" s="8">
        <f t="shared" si="1"/>
        <v>-0.37592468056489575</v>
      </c>
      <c r="W5" s="33"/>
      <c r="X5" s="23" t="str">
        <v>Base</v>
      </c>
      <c r="Y5" s="29">
        <v>163.81</v>
      </c>
      <c r="Z5" s="29">
        <v>163.81</v>
      </c>
      <c r="AA5" s="29">
        <v>0</v>
      </c>
      <c r="AB5" s="29">
        <v>155</v>
      </c>
      <c r="AC5" s="29">
        <v>155</v>
      </c>
      <c r="AD5" s="29">
        <v>0</v>
      </c>
      <c r="AE5" s="29">
        <v>129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</row>
    <row r="6" spans="2:45" s="41" customFormat="1" ht="15" customHeight="1" thickBot="1" x14ac:dyDescent="0.3">
      <c r="B6" s="10" t="s">
        <v>32</v>
      </c>
      <c r="C6" s="51">
        <v>155</v>
      </c>
      <c r="D6" s="11">
        <v>2.2000000000000002</v>
      </c>
      <c r="E6" s="12">
        <v>-10</v>
      </c>
      <c r="G6" s="54" t="s">
        <v>29</v>
      </c>
      <c r="H6" s="55"/>
      <c r="I6" s="37"/>
      <c r="J6" s="61" t="s">
        <v>19</v>
      </c>
      <c r="K6" s="62"/>
      <c r="L6" s="16">
        <f>LOOKUP(0,T3:T34,S3:S34)</f>
        <v>109.6</v>
      </c>
      <c r="M6" s="17">
        <f>-((H5/L6)-1)</f>
        <v>-9.1240875912408814E-2</v>
      </c>
      <c r="N6" s="49"/>
      <c r="O6" s="54" t="s">
        <v>21</v>
      </c>
      <c r="P6" s="55"/>
      <c r="Q6" s="37"/>
      <c r="R6" s="8">
        <f t="shared" ref="R6:R33" si="3">IFERROR((S6/$S$15)-1,0)</f>
        <v>-0.37625418060200666</v>
      </c>
      <c r="S6" s="9">
        <f t="shared" si="0"/>
        <v>74.599999999999994</v>
      </c>
      <c r="T6" s="9">
        <f t="shared" si="2"/>
        <v>-36925</v>
      </c>
      <c r="U6" s="8">
        <f t="shared" si="1"/>
        <v>-0.33109168347904055</v>
      </c>
      <c r="W6" s="33"/>
      <c r="X6" s="23" t="str">
        <v>Prima</v>
      </c>
      <c r="Y6" s="29">
        <v>5.6</v>
      </c>
      <c r="Z6" s="29">
        <v>2.8050000000000002</v>
      </c>
      <c r="AA6" s="29">
        <v>0</v>
      </c>
      <c r="AB6" s="29">
        <v>2.2000000000000002</v>
      </c>
      <c r="AC6" s="29">
        <v>1.2</v>
      </c>
      <c r="AD6" s="29">
        <v>0</v>
      </c>
      <c r="AE6" s="29">
        <v>1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</row>
    <row r="7" spans="2:45" s="37" customFormat="1" ht="15" customHeight="1" thickBot="1" x14ac:dyDescent="0.3">
      <c r="B7" s="10" t="s">
        <v>32</v>
      </c>
      <c r="C7" s="51">
        <v>155</v>
      </c>
      <c r="D7" s="11">
        <v>1.2</v>
      </c>
      <c r="E7" s="12">
        <v>10</v>
      </c>
      <c r="G7" s="45" t="s">
        <v>30</v>
      </c>
      <c r="H7" s="19"/>
      <c r="J7" s="63" t="s">
        <v>22</v>
      </c>
      <c r="K7" s="63"/>
      <c r="L7" s="63"/>
      <c r="M7" s="63"/>
      <c r="N7" s="49"/>
      <c r="O7" s="45" t="s">
        <v>23</v>
      </c>
      <c r="P7" s="19">
        <v>5</v>
      </c>
      <c r="R7" s="8">
        <f t="shared" si="3"/>
        <v>-0.33444816053511706</v>
      </c>
      <c r="S7" s="9">
        <f t="shared" si="0"/>
        <v>79.599999999999994</v>
      </c>
      <c r="T7" s="9">
        <f t="shared" si="2"/>
        <v>-31925</v>
      </c>
      <c r="U7" s="8">
        <f t="shared" si="1"/>
        <v>-0.28625868639318536</v>
      </c>
      <c r="W7" s="33"/>
      <c r="X7" s="23" t="str">
        <v>Cant.</v>
      </c>
      <c r="Y7" s="28">
        <v>-10</v>
      </c>
      <c r="Z7" s="28">
        <v>10</v>
      </c>
      <c r="AA7" s="28">
        <v>0</v>
      </c>
      <c r="AB7" s="28">
        <v>-10</v>
      </c>
      <c r="AC7" s="28">
        <v>10</v>
      </c>
      <c r="AD7" s="28">
        <v>0</v>
      </c>
      <c r="AE7" s="28">
        <v>-10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37">
        <f>SUM(Y7:AR7)+(H3/100)</f>
        <v>0</v>
      </c>
    </row>
    <row r="8" spans="2:45" s="37" customFormat="1" ht="15" customHeight="1" x14ac:dyDescent="0.25">
      <c r="B8" s="10"/>
      <c r="C8" s="51"/>
      <c r="D8" s="11"/>
      <c r="E8" s="12"/>
      <c r="J8" s="64"/>
      <c r="K8" s="64"/>
      <c r="L8" s="64"/>
      <c r="M8" s="64"/>
      <c r="R8" s="8">
        <f t="shared" si="3"/>
        <v>-0.29264214046822745</v>
      </c>
      <c r="S8" s="9">
        <f t="shared" si="0"/>
        <v>84.6</v>
      </c>
      <c r="T8" s="9">
        <f t="shared" si="2"/>
        <v>-26925</v>
      </c>
      <c r="U8" s="8">
        <f t="shared" si="1"/>
        <v>-0.24142568930733019</v>
      </c>
      <c r="W8" s="33"/>
      <c r="X8" s="46" t="s">
        <v>25</v>
      </c>
      <c r="Y8" s="47">
        <f>(Y7*100)*Y6</f>
        <v>-5600</v>
      </c>
      <c r="Z8" s="47">
        <f t="shared" ref="Z8:AR8" si="4">(Z7*100)*Z6</f>
        <v>2805</v>
      </c>
      <c r="AA8" s="47">
        <f t="shared" si="4"/>
        <v>0</v>
      </c>
      <c r="AB8" s="47">
        <f t="shared" si="4"/>
        <v>-2200</v>
      </c>
      <c r="AC8" s="47">
        <f t="shared" si="4"/>
        <v>1200</v>
      </c>
      <c r="AD8" s="47">
        <f t="shared" si="4"/>
        <v>0</v>
      </c>
      <c r="AE8" s="47">
        <f t="shared" si="4"/>
        <v>-1000</v>
      </c>
      <c r="AF8" s="47">
        <f t="shared" si="4"/>
        <v>0</v>
      </c>
      <c r="AG8" s="47">
        <f t="shared" si="4"/>
        <v>0</v>
      </c>
      <c r="AH8" s="47">
        <f t="shared" si="4"/>
        <v>0</v>
      </c>
      <c r="AI8" s="47">
        <f t="shared" si="4"/>
        <v>0</v>
      </c>
      <c r="AJ8" s="47">
        <f t="shared" si="4"/>
        <v>0</v>
      </c>
      <c r="AK8" s="47">
        <f t="shared" si="4"/>
        <v>0</v>
      </c>
      <c r="AL8" s="47">
        <f t="shared" si="4"/>
        <v>0</v>
      </c>
      <c r="AM8" s="47">
        <f t="shared" si="4"/>
        <v>0</v>
      </c>
      <c r="AN8" s="47">
        <f t="shared" si="4"/>
        <v>0</v>
      </c>
      <c r="AO8" s="47">
        <f t="shared" si="4"/>
        <v>0</v>
      </c>
      <c r="AP8" s="47">
        <f t="shared" si="4"/>
        <v>0</v>
      </c>
      <c r="AQ8" s="47">
        <f t="shared" si="4"/>
        <v>0</v>
      </c>
      <c r="AR8" s="47">
        <f t="shared" si="4"/>
        <v>0</v>
      </c>
    </row>
    <row r="9" spans="2:45" s="37" customFormat="1" ht="15" customHeight="1" x14ac:dyDescent="0.25">
      <c r="B9" s="10" t="s">
        <v>32</v>
      </c>
      <c r="C9" s="51">
        <v>129</v>
      </c>
      <c r="D9" s="11">
        <v>1</v>
      </c>
      <c r="E9" s="12">
        <v>-10</v>
      </c>
      <c r="R9" s="8">
        <f t="shared" si="3"/>
        <v>-0.25083612040133785</v>
      </c>
      <c r="S9" s="9">
        <f t="shared" si="0"/>
        <v>89.6</v>
      </c>
      <c r="T9" s="9">
        <f t="shared" si="2"/>
        <v>-21925</v>
      </c>
      <c r="U9" s="8">
        <f t="shared" si="1"/>
        <v>-0.19659269222147502</v>
      </c>
    </row>
    <row r="10" spans="2:45" s="37" customFormat="1" ht="15" customHeight="1" x14ac:dyDescent="0.25">
      <c r="B10" s="10"/>
      <c r="C10" s="51"/>
      <c r="D10" s="11"/>
      <c r="E10" s="12"/>
      <c r="R10" s="8">
        <f t="shared" si="3"/>
        <v>-0.20903010033444813</v>
      </c>
      <c r="S10" s="9">
        <f t="shared" si="0"/>
        <v>94.6</v>
      </c>
      <c r="T10" s="9">
        <f t="shared" si="2"/>
        <v>-16925</v>
      </c>
      <c r="U10" s="8">
        <f t="shared" si="1"/>
        <v>-0.15175969513561982</v>
      </c>
      <c r="W10" s="24" t="s">
        <v>26</v>
      </c>
      <c r="X10" s="33"/>
    </row>
    <row r="11" spans="2:45" s="37" customFormat="1" ht="15" customHeight="1" x14ac:dyDescent="0.25">
      <c r="B11" s="10"/>
      <c r="C11" s="51"/>
      <c r="D11" s="11"/>
      <c r="E11" s="12"/>
      <c r="R11" s="8">
        <f t="shared" si="3"/>
        <v>-0.16722408026755853</v>
      </c>
      <c r="S11" s="9">
        <f t="shared" si="0"/>
        <v>99.6</v>
      </c>
      <c r="T11" s="9">
        <f t="shared" si="2"/>
        <v>-11925</v>
      </c>
      <c r="U11" s="8">
        <f t="shared" si="1"/>
        <v>-0.10692669804976462</v>
      </c>
      <c r="W11" s="23" t="s">
        <v>15</v>
      </c>
      <c r="X11" s="23" t="s">
        <v>4</v>
      </c>
      <c r="Y11" s="23">
        <f>Y5</f>
        <v>163.81</v>
      </c>
      <c r="Z11" s="23">
        <f t="shared" ref="Z11:AR11" si="5">Z5</f>
        <v>163.81</v>
      </c>
      <c r="AA11" s="23">
        <f t="shared" si="5"/>
        <v>0</v>
      </c>
      <c r="AB11" s="23">
        <f t="shared" si="5"/>
        <v>155</v>
      </c>
      <c r="AC11" s="23">
        <f t="shared" si="5"/>
        <v>155</v>
      </c>
      <c r="AD11" s="23">
        <f t="shared" si="5"/>
        <v>0</v>
      </c>
      <c r="AE11" s="23">
        <f t="shared" si="5"/>
        <v>129</v>
      </c>
      <c r="AF11" s="23">
        <f t="shared" si="5"/>
        <v>0</v>
      </c>
      <c r="AG11" s="23">
        <f t="shared" si="5"/>
        <v>0</v>
      </c>
      <c r="AH11" s="23">
        <f t="shared" si="5"/>
        <v>0</v>
      </c>
      <c r="AI11" s="23">
        <f t="shared" si="5"/>
        <v>0</v>
      </c>
      <c r="AJ11" s="23">
        <f t="shared" si="5"/>
        <v>0</v>
      </c>
      <c r="AK11" s="23">
        <f t="shared" si="5"/>
        <v>0</v>
      </c>
      <c r="AL11" s="23">
        <f t="shared" si="5"/>
        <v>0</v>
      </c>
      <c r="AM11" s="23">
        <f t="shared" si="5"/>
        <v>0</v>
      </c>
      <c r="AN11" s="23">
        <f t="shared" si="5"/>
        <v>0</v>
      </c>
      <c r="AO11" s="23">
        <f t="shared" si="5"/>
        <v>0</v>
      </c>
      <c r="AP11" s="23">
        <f t="shared" si="5"/>
        <v>0</v>
      </c>
      <c r="AQ11" s="23">
        <f t="shared" si="5"/>
        <v>0</v>
      </c>
      <c r="AR11" s="23">
        <f t="shared" si="5"/>
        <v>0</v>
      </c>
      <c r="AS11" s="37" t="s">
        <v>27</v>
      </c>
    </row>
    <row r="12" spans="2:45" s="37" customFormat="1" ht="15" customHeight="1" x14ac:dyDescent="0.25">
      <c r="B12" s="10"/>
      <c r="C12" s="51"/>
      <c r="D12" s="11"/>
      <c r="E12" s="12"/>
      <c r="R12" s="8">
        <f t="shared" si="3"/>
        <v>-0.12541806020066892</v>
      </c>
      <c r="S12" s="9">
        <f t="shared" si="0"/>
        <v>104.6</v>
      </c>
      <c r="T12" s="9">
        <f t="shared" si="2"/>
        <v>-6925</v>
      </c>
      <c r="U12" s="8">
        <f t="shared" si="1"/>
        <v>-6.209370096390944E-2</v>
      </c>
      <c r="W12" s="27">
        <f t="shared" ref="W12:W43" si="6">S3</f>
        <v>59.599999999999994</v>
      </c>
      <c r="X12" s="23">
        <f>(W12*$H$3)-($P$3-$H$7)</f>
        <v>-56720.000000000007</v>
      </c>
      <c r="Y12" s="23">
        <f>IF(ISBLANK(Y$4),0,IF(Y$4="CALL",((MAX($S3-Y$5,0)*(Y$7*100))-(Y$6*(Y$7*100))),IF(Y$4="PUT",((MAX(Y$5-$S3,0)*(Y$7*100))-(Y$6*(Y$7*100))),($S3-Y$5)*(Y$7*100))))</f>
        <v>5600</v>
      </c>
      <c r="Z12" s="23">
        <f t="shared" ref="Z12:AR26" si="7">IF(ISBLANK(Z$4),0,IF(Z$4="CALL",((MAX($S3-Z$5,0)*(Z$7*100))-(Z$6*(Z$7*100))),IF(Z$4="PUT",((MAX(Z$5-$S3,0)*(Z$7*100))-(Z$6*(Z$7*100))),($S3-Z$5)*(Z$7*100))))</f>
        <v>-2805</v>
      </c>
      <c r="AA12" s="23">
        <f t="shared" si="7"/>
        <v>0</v>
      </c>
      <c r="AB12" s="23">
        <f t="shared" si="7"/>
        <v>2200</v>
      </c>
      <c r="AC12" s="23">
        <f t="shared" si="7"/>
        <v>-1200</v>
      </c>
      <c r="AD12" s="23">
        <f t="shared" si="7"/>
        <v>0</v>
      </c>
      <c r="AE12" s="23">
        <f t="shared" si="7"/>
        <v>1000</v>
      </c>
      <c r="AF12" s="23">
        <f t="shared" si="7"/>
        <v>0</v>
      </c>
      <c r="AG12" s="23">
        <f t="shared" si="7"/>
        <v>0</v>
      </c>
      <c r="AH12" s="23">
        <f t="shared" si="7"/>
        <v>0</v>
      </c>
      <c r="AI12" s="23">
        <f t="shared" si="7"/>
        <v>0</v>
      </c>
      <c r="AJ12" s="23">
        <f t="shared" si="7"/>
        <v>0</v>
      </c>
      <c r="AK12" s="23">
        <f t="shared" si="7"/>
        <v>0</v>
      </c>
      <c r="AL12" s="23">
        <f t="shared" si="7"/>
        <v>0</v>
      </c>
      <c r="AM12" s="23">
        <f t="shared" si="7"/>
        <v>0</v>
      </c>
      <c r="AN12" s="23">
        <f t="shared" si="7"/>
        <v>0</v>
      </c>
      <c r="AO12" s="23">
        <f t="shared" si="7"/>
        <v>0</v>
      </c>
      <c r="AP12" s="23">
        <f t="shared" si="7"/>
        <v>0</v>
      </c>
      <c r="AQ12" s="23">
        <f t="shared" si="7"/>
        <v>0</v>
      </c>
      <c r="AR12" s="23">
        <f t="shared" si="7"/>
        <v>0</v>
      </c>
      <c r="AS12" s="37">
        <f>IF(OR(AND(T3&gt;0,T4&gt;0),(AND(T3&lt;0,T4&lt;0))),0,INTERCEPT(S3:S4,T3:T4))</f>
        <v>0</v>
      </c>
    </row>
    <row r="13" spans="2:45" s="37" customFormat="1" ht="15" customHeight="1" x14ac:dyDescent="0.25">
      <c r="B13" s="10"/>
      <c r="C13" s="51"/>
      <c r="D13" s="11"/>
      <c r="E13" s="12"/>
      <c r="R13" s="8">
        <f t="shared" si="3"/>
        <v>-8.361204013377932E-2</v>
      </c>
      <c r="S13" s="9">
        <f t="shared" si="0"/>
        <v>109.6</v>
      </c>
      <c r="T13" s="9">
        <f t="shared" si="2"/>
        <v>-1925</v>
      </c>
      <c r="U13" s="8">
        <f t="shared" si="1"/>
        <v>-1.726070387805425E-2</v>
      </c>
      <c r="W13" s="27">
        <f t="shared" si="6"/>
        <v>64.599999999999994</v>
      </c>
      <c r="X13" s="23">
        <f t="shared" ref="X13:X43" si="8">(W13*$H$3)-($P$3-$H$7)</f>
        <v>-51720.000000000007</v>
      </c>
      <c r="Y13" s="23">
        <f t="shared" ref="Y13:AN43" si="9">IF(ISBLANK(Y$4),0,IF(Y$4="CALL",((MAX($S4-Y$5,0)*(Y$7*100))-(Y$6*(Y$7*100))),IF(Y$4="PUT",((MAX(Y$5-$S4,0)*(Y$7*100))-(Y$6*(Y$7*100))),($S4-Y$5)*(Y$7*100))))</f>
        <v>5600</v>
      </c>
      <c r="Z13" s="23">
        <f t="shared" si="9"/>
        <v>-2805</v>
      </c>
      <c r="AA13" s="23">
        <f t="shared" si="9"/>
        <v>0</v>
      </c>
      <c r="AB13" s="23">
        <f t="shared" si="9"/>
        <v>2200</v>
      </c>
      <c r="AC13" s="23">
        <f t="shared" si="9"/>
        <v>-1200</v>
      </c>
      <c r="AD13" s="23">
        <f t="shared" si="9"/>
        <v>0</v>
      </c>
      <c r="AE13" s="23">
        <f t="shared" si="9"/>
        <v>1000</v>
      </c>
      <c r="AF13" s="23">
        <f t="shared" si="9"/>
        <v>0</v>
      </c>
      <c r="AG13" s="23">
        <f t="shared" si="9"/>
        <v>0</v>
      </c>
      <c r="AH13" s="23">
        <f t="shared" si="9"/>
        <v>0</v>
      </c>
      <c r="AI13" s="23">
        <f t="shared" si="9"/>
        <v>0</v>
      </c>
      <c r="AJ13" s="23">
        <f t="shared" si="9"/>
        <v>0</v>
      </c>
      <c r="AK13" s="23">
        <f t="shared" si="9"/>
        <v>0</v>
      </c>
      <c r="AL13" s="23">
        <f t="shared" si="9"/>
        <v>0</v>
      </c>
      <c r="AM13" s="23">
        <f t="shared" si="9"/>
        <v>0</v>
      </c>
      <c r="AN13" s="23">
        <f t="shared" si="9"/>
        <v>0</v>
      </c>
      <c r="AO13" s="23">
        <f t="shared" si="7"/>
        <v>0</v>
      </c>
      <c r="AP13" s="23">
        <f t="shared" si="7"/>
        <v>0</v>
      </c>
      <c r="AQ13" s="23">
        <f t="shared" si="7"/>
        <v>0</v>
      </c>
      <c r="AR13" s="23">
        <f t="shared" si="7"/>
        <v>0</v>
      </c>
      <c r="AS13" s="37">
        <f t="shared" ref="AS13:AS43" si="10">IF(OR(AND(T4&gt;0,T5&gt;0),(AND(T4&lt;0,T5&lt;0))),0,INTERCEPT(S4:S5,T4:T5))</f>
        <v>0</v>
      </c>
    </row>
    <row r="14" spans="2:45" s="37" customFormat="1" ht="15" customHeight="1" x14ac:dyDescent="0.25">
      <c r="B14" s="10"/>
      <c r="C14" s="51"/>
      <c r="D14" s="11"/>
      <c r="E14" s="12"/>
      <c r="R14" s="8">
        <f t="shared" si="3"/>
        <v>-4.1806020066889604E-2</v>
      </c>
      <c r="S14" s="9">
        <f t="shared" si="0"/>
        <v>114.6</v>
      </c>
      <c r="T14" s="9">
        <f t="shared" si="2"/>
        <v>3075</v>
      </c>
      <c r="U14" s="8">
        <f t="shared" si="1"/>
        <v>2.7572293207800941E-2</v>
      </c>
      <c r="W14" s="27">
        <f t="shared" si="6"/>
        <v>69.599999999999994</v>
      </c>
      <c r="X14" s="23">
        <f t="shared" si="8"/>
        <v>-46720</v>
      </c>
      <c r="Y14" s="23">
        <f t="shared" si="9"/>
        <v>5600</v>
      </c>
      <c r="Z14" s="23">
        <f t="shared" si="7"/>
        <v>-2805</v>
      </c>
      <c r="AA14" s="23">
        <f t="shared" si="7"/>
        <v>0</v>
      </c>
      <c r="AB14" s="23">
        <f t="shared" si="7"/>
        <v>2200</v>
      </c>
      <c r="AC14" s="23">
        <f t="shared" si="7"/>
        <v>-1200</v>
      </c>
      <c r="AD14" s="23">
        <f t="shared" si="7"/>
        <v>0</v>
      </c>
      <c r="AE14" s="23">
        <f t="shared" si="7"/>
        <v>1000</v>
      </c>
      <c r="AF14" s="23">
        <f t="shared" si="7"/>
        <v>0</v>
      </c>
      <c r="AG14" s="23">
        <f t="shared" si="7"/>
        <v>0</v>
      </c>
      <c r="AH14" s="23">
        <f t="shared" si="7"/>
        <v>0</v>
      </c>
      <c r="AI14" s="23">
        <f t="shared" si="7"/>
        <v>0</v>
      </c>
      <c r="AJ14" s="23">
        <f t="shared" si="7"/>
        <v>0</v>
      </c>
      <c r="AK14" s="23">
        <f t="shared" si="7"/>
        <v>0</v>
      </c>
      <c r="AL14" s="23">
        <f t="shared" si="7"/>
        <v>0</v>
      </c>
      <c r="AM14" s="23">
        <f t="shared" si="7"/>
        <v>0</v>
      </c>
      <c r="AN14" s="23">
        <f t="shared" si="7"/>
        <v>0</v>
      </c>
      <c r="AO14" s="23">
        <f t="shared" si="7"/>
        <v>0</v>
      </c>
      <c r="AP14" s="23">
        <f t="shared" si="7"/>
        <v>0</v>
      </c>
      <c r="AQ14" s="23">
        <f t="shared" si="7"/>
        <v>0</v>
      </c>
      <c r="AR14" s="23">
        <f t="shared" si="7"/>
        <v>0</v>
      </c>
      <c r="AS14" s="37">
        <f t="shared" si="10"/>
        <v>0</v>
      </c>
    </row>
    <row r="15" spans="2:45" s="37" customFormat="1" ht="15" customHeight="1" x14ac:dyDescent="0.25">
      <c r="B15" s="10"/>
      <c r="C15" s="51"/>
      <c r="D15" s="11"/>
      <c r="E15" s="12"/>
      <c r="R15" s="8">
        <f t="shared" si="3"/>
        <v>0</v>
      </c>
      <c r="S15" s="9">
        <f>H5</f>
        <v>119.6</v>
      </c>
      <c r="T15" s="9">
        <f t="shared" si="2"/>
        <v>8075</v>
      </c>
      <c r="U15" s="8">
        <f t="shared" si="1"/>
        <v>7.2405290293656124E-2</v>
      </c>
      <c r="W15" s="27">
        <f t="shared" si="6"/>
        <v>74.599999999999994</v>
      </c>
      <c r="X15" s="23">
        <f t="shared" si="8"/>
        <v>-41720</v>
      </c>
      <c r="Y15" s="23">
        <f t="shared" si="9"/>
        <v>5600</v>
      </c>
      <c r="Z15" s="23">
        <f t="shared" si="7"/>
        <v>-2805</v>
      </c>
      <c r="AA15" s="23">
        <f t="shared" si="7"/>
        <v>0</v>
      </c>
      <c r="AB15" s="23">
        <f t="shared" si="7"/>
        <v>2200</v>
      </c>
      <c r="AC15" s="23">
        <f t="shared" si="7"/>
        <v>-1200</v>
      </c>
      <c r="AD15" s="23">
        <f t="shared" si="7"/>
        <v>0</v>
      </c>
      <c r="AE15" s="23">
        <f t="shared" si="7"/>
        <v>1000</v>
      </c>
      <c r="AF15" s="23">
        <f t="shared" si="7"/>
        <v>0</v>
      </c>
      <c r="AG15" s="23">
        <f t="shared" si="7"/>
        <v>0</v>
      </c>
      <c r="AH15" s="23">
        <f t="shared" si="7"/>
        <v>0</v>
      </c>
      <c r="AI15" s="23">
        <f t="shared" si="7"/>
        <v>0</v>
      </c>
      <c r="AJ15" s="23">
        <f t="shared" si="7"/>
        <v>0</v>
      </c>
      <c r="AK15" s="23">
        <f t="shared" si="7"/>
        <v>0</v>
      </c>
      <c r="AL15" s="23">
        <f t="shared" si="7"/>
        <v>0</v>
      </c>
      <c r="AM15" s="23">
        <f t="shared" si="7"/>
        <v>0</v>
      </c>
      <c r="AN15" s="23">
        <f t="shared" si="7"/>
        <v>0</v>
      </c>
      <c r="AO15" s="23">
        <f t="shared" si="7"/>
        <v>0</v>
      </c>
      <c r="AP15" s="23">
        <f t="shared" si="7"/>
        <v>0</v>
      </c>
      <c r="AQ15" s="23">
        <f t="shared" si="7"/>
        <v>0</v>
      </c>
      <c r="AR15" s="23">
        <f t="shared" si="7"/>
        <v>0</v>
      </c>
      <c r="AS15" s="37">
        <f t="shared" si="10"/>
        <v>0</v>
      </c>
    </row>
    <row r="16" spans="2:45" s="37" customFormat="1" ht="15" customHeight="1" x14ac:dyDescent="0.25">
      <c r="B16" s="10"/>
      <c r="C16" s="51"/>
      <c r="D16" s="11"/>
      <c r="E16" s="12"/>
      <c r="R16" s="8">
        <f t="shared" si="3"/>
        <v>4.1806020066889715E-2</v>
      </c>
      <c r="S16" s="9">
        <f t="shared" ref="S16:S34" si="11">S15+$P$7</f>
        <v>124.6</v>
      </c>
      <c r="T16" s="9">
        <f t="shared" si="2"/>
        <v>13075</v>
      </c>
      <c r="U16" s="8">
        <f t="shared" si="1"/>
        <v>0.11723828737951132</v>
      </c>
      <c r="W16" s="27">
        <f t="shared" si="6"/>
        <v>79.599999999999994</v>
      </c>
      <c r="X16" s="23">
        <f t="shared" si="8"/>
        <v>-36720</v>
      </c>
      <c r="Y16" s="23">
        <f t="shared" si="9"/>
        <v>5600</v>
      </c>
      <c r="Z16" s="23">
        <f t="shared" si="7"/>
        <v>-2805</v>
      </c>
      <c r="AA16" s="23">
        <f t="shared" si="7"/>
        <v>0</v>
      </c>
      <c r="AB16" s="23">
        <f t="shared" si="7"/>
        <v>2200</v>
      </c>
      <c r="AC16" s="23">
        <f t="shared" si="7"/>
        <v>-1200</v>
      </c>
      <c r="AD16" s="23">
        <f t="shared" si="7"/>
        <v>0</v>
      </c>
      <c r="AE16" s="23">
        <f t="shared" si="7"/>
        <v>1000</v>
      </c>
      <c r="AF16" s="23">
        <f t="shared" si="7"/>
        <v>0</v>
      </c>
      <c r="AG16" s="23">
        <f t="shared" si="7"/>
        <v>0</v>
      </c>
      <c r="AH16" s="23">
        <f t="shared" si="7"/>
        <v>0</v>
      </c>
      <c r="AI16" s="23">
        <f t="shared" si="7"/>
        <v>0</v>
      </c>
      <c r="AJ16" s="23">
        <f t="shared" si="7"/>
        <v>0</v>
      </c>
      <c r="AK16" s="23">
        <f t="shared" si="7"/>
        <v>0</v>
      </c>
      <c r="AL16" s="23">
        <f t="shared" si="7"/>
        <v>0</v>
      </c>
      <c r="AM16" s="23">
        <f t="shared" si="7"/>
        <v>0</v>
      </c>
      <c r="AN16" s="23">
        <f t="shared" si="7"/>
        <v>0</v>
      </c>
      <c r="AO16" s="23">
        <f t="shared" si="7"/>
        <v>0</v>
      </c>
      <c r="AP16" s="23">
        <f t="shared" si="7"/>
        <v>0</v>
      </c>
      <c r="AQ16" s="23">
        <f t="shared" si="7"/>
        <v>0</v>
      </c>
      <c r="AR16" s="23">
        <f t="shared" si="7"/>
        <v>0</v>
      </c>
      <c r="AS16" s="37">
        <f t="shared" si="10"/>
        <v>0</v>
      </c>
    </row>
    <row r="17" spans="2:45" s="37" customFormat="1" ht="15" customHeight="1" x14ac:dyDescent="0.25">
      <c r="B17" s="10"/>
      <c r="C17" s="51"/>
      <c r="D17" s="11"/>
      <c r="E17" s="12"/>
      <c r="R17" s="8">
        <f t="shared" si="3"/>
        <v>8.3612040133779209E-2</v>
      </c>
      <c r="S17" s="9">
        <f t="shared" si="11"/>
        <v>129.6</v>
      </c>
      <c r="T17" s="9">
        <f t="shared" si="2"/>
        <v>17475.000000000007</v>
      </c>
      <c r="U17" s="8">
        <f t="shared" si="1"/>
        <v>0.15669132481506395</v>
      </c>
      <c r="W17" s="27">
        <f t="shared" si="6"/>
        <v>84.6</v>
      </c>
      <c r="X17" s="23">
        <f t="shared" si="8"/>
        <v>-31720</v>
      </c>
      <c r="Y17" s="23">
        <f t="shared" si="9"/>
        <v>5600</v>
      </c>
      <c r="Z17" s="23">
        <f t="shared" si="7"/>
        <v>-2805</v>
      </c>
      <c r="AA17" s="23">
        <f t="shared" si="7"/>
        <v>0</v>
      </c>
      <c r="AB17" s="23">
        <f t="shared" si="7"/>
        <v>2200</v>
      </c>
      <c r="AC17" s="23">
        <f t="shared" si="7"/>
        <v>-1200</v>
      </c>
      <c r="AD17" s="23">
        <f t="shared" si="7"/>
        <v>0</v>
      </c>
      <c r="AE17" s="23">
        <f t="shared" si="7"/>
        <v>1000</v>
      </c>
      <c r="AF17" s="23">
        <f t="shared" si="7"/>
        <v>0</v>
      </c>
      <c r="AG17" s="23">
        <f t="shared" si="7"/>
        <v>0</v>
      </c>
      <c r="AH17" s="23">
        <f t="shared" si="7"/>
        <v>0</v>
      </c>
      <c r="AI17" s="23">
        <f t="shared" si="7"/>
        <v>0</v>
      </c>
      <c r="AJ17" s="23">
        <f t="shared" si="7"/>
        <v>0</v>
      </c>
      <c r="AK17" s="23">
        <f t="shared" si="7"/>
        <v>0</v>
      </c>
      <c r="AL17" s="23">
        <f t="shared" si="7"/>
        <v>0</v>
      </c>
      <c r="AM17" s="23">
        <f t="shared" si="7"/>
        <v>0</v>
      </c>
      <c r="AN17" s="23">
        <f t="shared" si="7"/>
        <v>0</v>
      </c>
      <c r="AO17" s="23">
        <f t="shared" si="7"/>
        <v>0</v>
      </c>
      <c r="AP17" s="23">
        <f t="shared" si="7"/>
        <v>0</v>
      </c>
      <c r="AQ17" s="23">
        <f t="shared" si="7"/>
        <v>0</v>
      </c>
      <c r="AR17" s="23">
        <f t="shared" si="7"/>
        <v>0</v>
      </c>
      <c r="AS17" s="37">
        <f t="shared" si="10"/>
        <v>0</v>
      </c>
    </row>
    <row r="18" spans="2:45" s="37" customFormat="1" ht="15" customHeight="1" x14ac:dyDescent="0.25">
      <c r="B18" s="10"/>
      <c r="C18" s="51"/>
      <c r="D18" s="11"/>
      <c r="E18" s="12"/>
      <c r="R18" s="8">
        <f t="shared" si="3"/>
        <v>0.12541806020066892</v>
      </c>
      <c r="S18" s="9">
        <f t="shared" si="11"/>
        <v>134.6</v>
      </c>
      <c r="T18" s="9">
        <f t="shared" si="2"/>
        <v>17475.000000000007</v>
      </c>
      <c r="U18" s="8">
        <f t="shared" si="1"/>
        <v>0.15669132481506395</v>
      </c>
      <c r="W18" s="27">
        <f t="shared" si="6"/>
        <v>89.6</v>
      </c>
      <c r="X18" s="23">
        <f t="shared" si="8"/>
        <v>-26720</v>
      </c>
      <c r="Y18" s="23">
        <f t="shared" si="9"/>
        <v>5600</v>
      </c>
      <c r="Z18" s="23">
        <f t="shared" si="7"/>
        <v>-2805</v>
      </c>
      <c r="AA18" s="23">
        <f t="shared" si="7"/>
        <v>0</v>
      </c>
      <c r="AB18" s="23">
        <f t="shared" si="7"/>
        <v>2200</v>
      </c>
      <c r="AC18" s="23">
        <f t="shared" si="7"/>
        <v>-1200</v>
      </c>
      <c r="AD18" s="23">
        <f t="shared" si="7"/>
        <v>0</v>
      </c>
      <c r="AE18" s="23">
        <f t="shared" si="7"/>
        <v>1000</v>
      </c>
      <c r="AF18" s="23">
        <f t="shared" si="7"/>
        <v>0</v>
      </c>
      <c r="AG18" s="23">
        <f t="shared" si="7"/>
        <v>0</v>
      </c>
      <c r="AH18" s="23">
        <f t="shared" si="7"/>
        <v>0</v>
      </c>
      <c r="AI18" s="23">
        <f t="shared" si="7"/>
        <v>0</v>
      </c>
      <c r="AJ18" s="23">
        <f t="shared" si="7"/>
        <v>0</v>
      </c>
      <c r="AK18" s="23">
        <f t="shared" si="7"/>
        <v>0</v>
      </c>
      <c r="AL18" s="23">
        <f t="shared" si="7"/>
        <v>0</v>
      </c>
      <c r="AM18" s="23">
        <f t="shared" si="7"/>
        <v>0</v>
      </c>
      <c r="AN18" s="23">
        <f t="shared" si="7"/>
        <v>0</v>
      </c>
      <c r="AO18" s="23">
        <f t="shared" si="7"/>
        <v>0</v>
      </c>
      <c r="AP18" s="23">
        <f t="shared" si="7"/>
        <v>0</v>
      </c>
      <c r="AQ18" s="23">
        <f t="shared" si="7"/>
        <v>0</v>
      </c>
      <c r="AR18" s="23">
        <f t="shared" si="7"/>
        <v>0</v>
      </c>
      <c r="AS18" s="37">
        <f t="shared" si="10"/>
        <v>0</v>
      </c>
    </row>
    <row r="19" spans="2:45" s="37" customFormat="1" ht="15" customHeight="1" x14ac:dyDescent="0.25">
      <c r="B19" s="10"/>
      <c r="C19" s="51"/>
      <c r="D19" s="11"/>
      <c r="E19" s="12"/>
      <c r="R19" s="8">
        <f t="shared" si="3"/>
        <v>0.16722408026755864</v>
      </c>
      <c r="S19" s="9">
        <f t="shared" si="11"/>
        <v>139.6</v>
      </c>
      <c r="T19" s="9">
        <f t="shared" si="2"/>
        <v>17475.000000000007</v>
      </c>
      <c r="U19" s="8">
        <f t="shared" si="1"/>
        <v>0.15669132481506395</v>
      </c>
      <c r="W19" s="27">
        <f t="shared" si="6"/>
        <v>94.6</v>
      </c>
      <c r="X19" s="23">
        <f t="shared" si="8"/>
        <v>-21720</v>
      </c>
      <c r="Y19" s="23">
        <f t="shared" si="9"/>
        <v>5600</v>
      </c>
      <c r="Z19" s="23">
        <f t="shared" si="7"/>
        <v>-2805</v>
      </c>
      <c r="AA19" s="23">
        <f t="shared" si="7"/>
        <v>0</v>
      </c>
      <c r="AB19" s="23">
        <f t="shared" si="7"/>
        <v>2200</v>
      </c>
      <c r="AC19" s="23">
        <f t="shared" si="7"/>
        <v>-1200</v>
      </c>
      <c r="AD19" s="23">
        <f t="shared" si="7"/>
        <v>0</v>
      </c>
      <c r="AE19" s="23">
        <f t="shared" si="7"/>
        <v>1000</v>
      </c>
      <c r="AF19" s="23">
        <f t="shared" si="7"/>
        <v>0</v>
      </c>
      <c r="AG19" s="23">
        <f t="shared" si="7"/>
        <v>0</v>
      </c>
      <c r="AH19" s="23">
        <f t="shared" si="7"/>
        <v>0</v>
      </c>
      <c r="AI19" s="23">
        <f t="shared" si="7"/>
        <v>0</v>
      </c>
      <c r="AJ19" s="23">
        <f t="shared" si="7"/>
        <v>0</v>
      </c>
      <c r="AK19" s="23">
        <f t="shared" si="7"/>
        <v>0</v>
      </c>
      <c r="AL19" s="23">
        <f t="shared" si="7"/>
        <v>0</v>
      </c>
      <c r="AM19" s="23">
        <f t="shared" si="7"/>
        <v>0</v>
      </c>
      <c r="AN19" s="23">
        <f t="shared" si="7"/>
        <v>0</v>
      </c>
      <c r="AO19" s="23">
        <f t="shared" si="7"/>
        <v>0</v>
      </c>
      <c r="AP19" s="23">
        <f t="shared" si="7"/>
        <v>0</v>
      </c>
      <c r="AQ19" s="23">
        <f t="shared" si="7"/>
        <v>0</v>
      </c>
      <c r="AR19" s="23">
        <f t="shared" si="7"/>
        <v>0</v>
      </c>
      <c r="AS19" s="37">
        <f t="shared" si="10"/>
        <v>0</v>
      </c>
    </row>
    <row r="20" spans="2:45" s="37" customFormat="1" ht="15" customHeight="1" x14ac:dyDescent="0.25">
      <c r="B20" s="10"/>
      <c r="C20" s="51"/>
      <c r="D20" s="11"/>
      <c r="E20" s="12"/>
      <c r="R20" s="8">
        <f t="shared" si="3"/>
        <v>0.20903010033444813</v>
      </c>
      <c r="S20" s="9">
        <f t="shared" si="11"/>
        <v>144.6</v>
      </c>
      <c r="T20" s="9">
        <f t="shared" si="2"/>
        <v>17475.000000000007</v>
      </c>
      <c r="U20" s="8">
        <f t="shared" si="1"/>
        <v>0.15669132481506395</v>
      </c>
      <c r="W20" s="27">
        <f t="shared" si="6"/>
        <v>99.6</v>
      </c>
      <c r="X20" s="23">
        <f t="shared" si="8"/>
        <v>-16720</v>
      </c>
      <c r="Y20" s="23">
        <f t="shared" si="9"/>
        <v>5600</v>
      </c>
      <c r="Z20" s="23">
        <f t="shared" si="7"/>
        <v>-2805</v>
      </c>
      <c r="AA20" s="23">
        <f t="shared" si="7"/>
        <v>0</v>
      </c>
      <c r="AB20" s="23">
        <f t="shared" si="7"/>
        <v>2200</v>
      </c>
      <c r="AC20" s="23">
        <f t="shared" si="7"/>
        <v>-1200</v>
      </c>
      <c r="AD20" s="23">
        <f t="shared" si="7"/>
        <v>0</v>
      </c>
      <c r="AE20" s="23">
        <f t="shared" si="7"/>
        <v>1000</v>
      </c>
      <c r="AF20" s="23">
        <f t="shared" si="7"/>
        <v>0</v>
      </c>
      <c r="AG20" s="23">
        <f t="shared" si="7"/>
        <v>0</v>
      </c>
      <c r="AH20" s="23">
        <f t="shared" si="7"/>
        <v>0</v>
      </c>
      <c r="AI20" s="23">
        <f t="shared" si="7"/>
        <v>0</v>
      </c>
      <c r="AJ20" s="23">
        <f t="shared" si="7"/>
        <v>0</v>
      </c>
      <c r="AK20" s="23">
        <f t="shared" si="7"/>
        <v>0</v>
      </c>
      <c r="AL20" s="23">
        <f t="shared" si="7"/>
        <v>0</v>
      </c>
      <c r="AM20" s="23">
        <f t="shared" si="7"/>
        <v>0</v>
      </c>
      <c r="AN20" s="23">
        <f t="shared" si="7"/>
        <v>0</v>
      </c>
      <c r="AO20" s="23">
        <f t="shared" si="7"/>
        <v>0</v>
      </c>
      <c r="AP20" s="23">
        <f t="shared" si="7"/>
        <v>0</v>
      </c>
      <c r="AQ20" s="23">
        <f t="shared" si="7"/>
        <v>0</v>
      </c>
      <c r="AR20" s="23">
        <f t="shared" si="7"/>
        <v>0</v>
      </c>
      <c r="AS20" s="37">
        <f t="shared" si="10"/>
        <v>0</v>
      </c>
    </row>
    <row r="21" spans="2:45" s="37" customFormat="1" ht="15" customHeight="1" x14ac:dyDescent="0.25">
      <c r="B21" s="10"/>
      <c r="C21" s="51"/>
      <c r="D21" s="11"/>
      <c r="E21" s="12"/>
      <c r="R21" s="8">
        <f t="shared" si="3"/>
        <v>0.25083612040133785</v>
      </c>
      <c r="S21" s="9">
        <f t="shared" si="11"/>
        <v>149.6</v>
      </c>
      <c r="T21" s="9">
        <f t="shared" si="2"/>
        <v>17475.000000000007</v>
      </c>
      <c r="U21" s="8">
        <f t="shared" si="1"/>
        <v>0.15669132481506395</v>
      </c>
      <c r="W21" s="27">
        <f t="shared" si="6"/>
        <v>104.6</v>
      </c>
      <c r="X21" s="23">
        <f t="shared" si="8"/>
        <v>-11720</v>
      </c>
      <c r="Y21" s="23">
        <f t="shared" si="9"/>
        <v>5600</v>
      </c>
      <c r="Z21" s="23">
        <f t="shared" si="7"/>
        <v>-2805</v>
      </c>
      <c r="AA21" s="23">
        <f t="shared" si="7"/>
        <v>0</v>
      </c>
      <c r="AB21" s="23">
        <f t="shared" si="7"/>
        <v>2200</v>
      </c>
      <c r="AC21" s="23">
        <f t="shared" si="7"/>
        <v>-1200</v>
      </c>
      <c r="AD21" s="23">
        <f t="shared" si="7"/>
        <v>0</v>
      </c>
      <c r="AE21" s="23">
        <f t="shared" si="7"/>
        <v>1000</v>
      </c>
      <c r="AF21" s="23">
        <f t="shared" si="7"/>
        <v>0</v>
      </c>
      <c r="AG21" s="23">
        <f t="shared" si="7"/>
        <v>0</v>
      </c>
      <c r="AH21" s="23">
        <f t="shared" si="7"/>
        <v>0</v>
      </c>
      <c r="AI21" s="23">
        <f t="shared" si="7"/>
        <v>0</v>
      </c>
      <c r="AJ21" s="23">
        <f t="shared" si="7"/>
        <v>0</v>
      </c>
      <c r="AK21" s="23">
        <f t="shared" si="7"/>
        <v>0</v>
      </c>
      <c r="AL21" s="23">
        <f t="shared" si="7"/>
        <v>0</v>
      </c>
      <c r="AM21" s="23">
        <f t="shared" si="7"/>
        <v>0</v>
      </c>
      <c r="AN21" s="23">
        <f t="shared" si="7"/>
        <v>0</v>
      </c>
      <c r="AO21" s="23">
        <f t="shared" si="7"/>
        <v>0</v>
      </c>
      <c r="AP21" s="23">
        <f t="shared" si="7"/>
        <v>0</v>
      </c>
      <c r="AQ21" s="23">
        <f t="shared" si="7"/>
        <v>0</v>
      </c>
      <c r="AR21" s="23">
        <f t="shared" si="7"/>
        <v>0</v>
      </c>
      <c r="AS21" s="37">
        <f t="shared" si="10"/>
        <v>0</v>
      </c>
    </row>
    <row r="22" spans="2:45" s="37" customFormat="1" ht="15" customHeight="1" thickBot="1" x14ac:dyDescent="0.3">
      <c r="B22" s="20"/>
      <c r="C22" s="52"/>
      <c r="D22" s="21"/>
      <c r="E22" s="22"/>
      <c r="R22" s="8">
        <f t="shared" si="3"/>
        <v>0.29264214046822734</v>
      </c>
      <c r="S22" s="9">
        <f t="shared" si="11"/>
        <v>154.6</v>
      </c>
      <c r="T22" s="9">
        <f t="shared" si="2"/>
        <v>17475.000000000007</v>
      </c>
      <c r="U22" s="8">
        <f t="shared" si="1"/>
        <v>0.15669132481506395</v>
      </c>
      <c r="W22" s="27">
        <f t="shared" si="6"/>
        <v>109.6</v>
      </c>
      <c r="X22" s="23">
        <f t="shared" si="8"/>
        <v>-6720</v>
      </c>
      <c r="Y22" s="23">
        <f t="shared" si="9"/>
        <v>5600</v>
      </c>
      <c r="Z22" s="23">
        <f t="shared" si="7"/>
        <v>-2805</v>
      </c>
      <c r="AA22" s="23">
        <f t="shared" si="7"/>
        <v>0</v>
      </c>
      <c r="AB22" s="23">
        <f t="shared" si="7"/>
        <v>2200</v>
      </c>
      <c r="AC22" s="23">
        <f t="shared" si="7"/>
        <v>-1200</v>
      </c>
      <c r="AD22" s="23">
        <f t="shared" si="7"/>
        <v>0</v>
      </c>
      <c r="AE22" s="23">
        <f t="shared" si="7"/>
        <v>1000</v>
      </c>
      <c r="AF22" s="23">
        <f t="shared" si="7"/>
        <v>0</v>
      </c>
      <c r="AG22" s="23">
        <f t="shared" si="7"/>
        <v>0</v>
      </c>
      <c r="AH22" s="23">
        <f t="shared" si="7"/>
        <v>0</v>
      </c>
      <c r="AI22" s="23">
        <f t="shared" si="7"/>
        <v>0</v>
      </c>
      <c r="AJ22" s="23">
        <f t="shared" si="7"/>
        <v>0</v>
      </c>
      <c r="AK22" s="23">
        <f t="shared" si="7"/>
        <v>0</v>
      </c>
      <c r="AL22" s="23">
        <f t="shared" si="7"/>
        <v>0</v>
      </c>
      <c r="AM22" s="23">
        <f t="shared" si="7"/>
        <v>0</v>
      </c>
      <c r="AN22" s="23">
        <f t="shared" si="7"/>
        <v>0</v>
      </c>
      <c r="AO22" s="23">
        <f t="shared" si="7"/>
        <v>0</v>
      </c>
      <c r="AP22" s="23">
        <f t="shared" si="7"/>
        <v>0</v>
      </c>
      <c r="AQ22" s="23">
        <f t="shared" si="7"/>
        <v>0</v>
      </c>
      <c r="AR22" s="23">
        <f t="shared" si="7"/>
        <v>0</v>
      </c>
      <c r="AS22" s="37">
        <f t="shared" si="10"/>
        <v>111.52499999999999</v>
      </c>
    </row>
    <row r="23" spans="2:45" s="37" customFormat="1" ht="15" customHeight="1" x14ac:dyDescent="0.25">
      <c r="R23" s="8">
        <f t="shared" si="3"/>
        <v>0.33444816053511706</v>
      </c>
      <c r="S23" s="9">
        <f t="shared" si="11"/>
        <v>159.6</v>
      </c>
      <c r="T23" s="9">
        <f t="shared" si="2"/>
        <v>17475.000000000007</v>
      </c>
      <c r="U23" s="8">
        <f t="shared" si="1"/>
        <v>0.15669132481506395</v>
      </c>
      <c r="W23" s="27">
        <f t="shared" si="6"/>
        <v>114.6</v>
      </c>
      <c r="X23" s="23">
        <f t="shared" si="8"/>
        <v>-1720</v>
      </c>
      <c r="Y23" s="23">
        <f t="shared" si="9"/>
        <v>5600</v>
      </c>
      <c r="Z23" s="23">
        <f t="shared" si="7"/>
        <v>-2805</v>
      </c>
      <c r="AA23" s="23">
        <f t="shared" si="7"/>
        <v>0</v>
      </c>
      <c r="AB23" s="23">
        <f t="shared" si="7"/>
        <v>2200</v>
      </c>
      <c r="AC23" s="23">
        <f t="shared" si="7"/>
        <v>-1200</v>
      </c>
      <c r="AD23" s="23">
        <f t="shared" si="7"/>
        <v>0</v>
      </c>
      <c r="AE23" s="23">
        <f t="shared" si="7"/>
        <v>1000</v>
      </c>
      <c r="AF23" s="23">
        <f t="shared" si="7"/>
        <v>0</v>
      </c>
      <c r="AG23" s="23">
        <f t="shared" si="7"/>
        <v>0</v>
      </c>
      <c r="AH23" s="23">
        <f t="shared" si="7"/>
        <v>0</v>
      </c>
      <c r="AI23" s="23">
        <f t="shared" si="7"/>
        <v>0</v>
      </c>
      <c r="AJ23" s="23">
        <f t="shared" si="7"/>
        <v>0</v>
      </c>
      <c r="AK23" s="23">
        <f t="shared" si="7"/>
        <v>0</v>
      </c>
      <c r="AL23" s="23">
        <f t="shared" si="7"/>
        <v>0</v>
      </c>
      <c r="AM23" s="23">
        <f t="shared" si="7"/>
        <v>0</v>
      </c>
      <c r="AN23" s="23">
        <f t="shared" si="7"/>
        <v>0</v>
      </c>
      <c r="AO23" s="23">
        <f t="shared" si="7"/>
        <v>0</v>
      </c>
      <c r="AP23" s="23">
        <f t="shared" si="7"/>
        <v>0</v>
      </c>
      <c r="AQ23" s="23">
        <f t="shared" si="7"/>
        <v>0</v>
      </c>
      <c r="AR23" s="23">
        <f t="shared" si="7"/>
        <v>0</v>
      </c>
      <c r="AS23" s="37">
        <f t="shared" si="10"/>
        <v>0</v>
      </c>
    </row>
    <row r="24" spans="2:45" s="37" customFormat="1" ht="15" customHeight="1" x14ac:dyDescent="0.25">
      <c r="B24" s="56" t="s">
        <v>28</v>
      </c>
      <c r="C24" s="56"/>
      <c r="D24" s="56"/>
      <c r="E24" s="56"/>
      <c r="R24" s="8">
        <f t="shared" si="3"/>
        <v>0.37625418060200677</v>
      </c>
      <c r="S24" s="9">
        <f t="shared" si="11"/>
        <v>164.6</v>
      </c>
      <c r="T24" s="9">
        <f t="shared" si="2"/>
        <v>17475.000000000007</v>
      </c>
      <c r="U24" s="8">
        <f t="shared" si="1"/>
        <v>0.15669132481506395</v>
      </c>
      <c r="W24" s="27">
        <f t="shared" si="6"/>
        <v>119.6</v>
      </c>
      <c r="X24" s="23">
        <f t="shared" si="8"/>
        <v>3280</v>
      </c>
      <c r="Y24" s="23">
        <f t="shared" si="9"/>
        <v>5600</v>
      </c>
      <c r="Z24" s="23">
        <f t="shared" si="7"/>
        <v>-2805</v>
      </c>
      <c r="AA24" s="23">
        <f t="shared" si="7"/>
        <v>0</v>
      </c>
      <c r="AB24" s="23">
        <f t="shared" si="7"/>
        <v>2200</v>
      </c>
      <c r="AC24" s="23">
        <f t="shared" si="7"/>
        <v>-1200</v>
      </c>
      <c r="AD24" s="23">
        <f t="shared" si="7"/>
        <v>0</v>
      </c>
      <c r="AE24" s="23">
        <f t="shared" si="7"/>
        <v>1000</v>
      </c>
      <c r="AF24" s="23">
        <f t="shared" si="7"/>
        <v>0</v>
      </c>
      <c r="AG24" s="23">
        <f t="shared" si="7"/>
        <v>0</v>
      </c>
      <c r="AH24" s="23">
        <f t="shared" si="7"/>
        <v>0</v>
      </c>
      <c r="AI24" s="23">
        <f t="shared" si="7"/>
        <v>0</v>
      </c>
      <c r="AJ24" s="23">
        <f t="shared" si="7"/>
        <v>0</v>
      </c>
      <c r="AK24" s="23">
        <f t="shared" si="7"/>
        <v>0</v>
      </c>
      <c r="AL24" s="23">
        <f t="shared" si="7"/>
        <v>0</v>
      </c>
      <c r="AM24" s="23">
        <f t="shared" si="7"/>
        <v>0</v>
      </c>
      <c r="AN24" s="23">
        <f t="shared" si="7"/>
        <v>0</v>
      </c>
      <c r="AO24" s="23">
        <f t="shared" si="7"/>
        <v>0</v>
      </c>
      <c r="AP24" s="23">
        <f t="shared" si="7"/>
        <v>0</v>
      </c>
      <c r="AQ24" s="23">
        <f t="shared" si="7"/>
        <v>0</v>
      </c>
      <c r="AR24" s="23">
        <f t="shared" si="7"/>
        <v>0</v>
      </c>
      <c r="AS24" s="37">
        <f t="shared" si="10"/>
        <v>0</v>
      </c>
    </row>
    <row r="25" spans="2:45" s="37" customFormat="1" ht="15" customHeight="1" x14ac:dyDescent="0.25">
      <c r="R25" s="8">
        <f t="shared" si="3"/>
        <v>0.41806020066889626</v>
      </c>
      <c r="S25" s="9">
        <f t="shared" si="11"/>
        <v>169.6</v>
      </c>
      <c r="T25" s="9">
        <f t="shared" si="2"/>
        <v>17475.000000000007</v>
      </c>
      <c r="U25" s="8">
        <f t="shared" si="1"/>
        <v>0.15669132481506395</v>
      </c>
      <c r="W25" s="27">
        <f t="shared" si="6"/>
        <v>124.6</v>
      </c>
      <c r="X25" s="23">
        <f t="shared" si="8"/>
        <v>8280</v>
      </c>
      <c r="Y25" s="23">
        <f t="shared" si="9"/>
        <v>5600</v>
      </c>
      <c r="Z25" s="23">
        <f t="shared" si="7"/>
        <v>-2805</v>
      </c>
      <c r="AA25" s="23">
        <f t="shared" si="7"/>
        <v>0</v>
      </c>
      <c r="AB25" s="23">
        <f t="shared" si="7"/>
        <v>2200</v>
      </c>
      <c r="AC25" s="23">
        <f t="shared" si="7"/>
        <v>-1200</v>
      </c>
      <c r="AD25" s="23">
        <f t="shared" si="7"/>
        <v>0</v>
      </c>
      <c r="AE25" s="23">
        <f t="shared" si="7"/>
        <v>1000</v>
      </c>
      <c r="AF25" s="23">
        <f t="shared" si="7"/>
        <v>0</v>
      </c>
      <c r="AG25" s="23">
        <f t="shared" si="7"/>
        <v>0</v>
      </c>
      <c r="AH25" s="23">
        <f t="shared" si="7"/>
        <v>0</v>
      </c>
      <c r="AI25" s="23">
        <f t="shared" si="7"/>
        <v>0</v>
      </c>
      <c r="AJ25" s="23">
        <f t="shared" si="7"/>
        <v>0</v>
      </c>
      <c r="AK25" s="23">
        <f t="shared" si="7"/>
        <v>0</v>
      </c>
      <c r="AL25" s="23">
        <f t="shared" si="7"/>
        <v>0</v>
      </c>
      <c r="AM25" s="23">
        <f t="shared" si="7"/>
        <v>0</v>
      </c>
      <c r="AN25" s="23">
        <f t="shared" si="7"/>
        <v>0</v>
      </c>
      <c r="AO25" s="23">
        <f t="shared" si="7"/>
        <v>0</v>
      </c>
      <c r="AP25" s="23">
        <f t="shared" si="7"/>
        <v>0</v>
      </c>
      <c r="AQ25" s="23">
        <f t="shared" si="7"/>
        <v>0</v>
      </c>
      <c r="AR25" s="23">
        <f t="shared" si="7"/>
        <v>0</v>
      </c>
      <c r="AS25" s="37">
        <f t="shared" si="10"/>
        <v>0</v>
      </c>
    </row>
    <row r="26" spans="2:45" s="37" customFormat="1" ht="15" customHeight="1" x14ac:dyDescent="0.25">
      <c r="D26" s="48"/>
      <c r="R26" s="8">
        <f t="shared" si="3"/>
        <v>0.45986622073578598</v>
      </c>
      <c r="S26" s="9">
        <f t="shared" si="11"/>
        <v>174.6</v>
      </c>
      <c r="T26" s="9">
        <f t="shared" si="2"/>
        <v>17475.000000000007</v>
      </c>
      <c r="U26" s="8">
        <f t="shared" si="1"/>
        <v>0.15669132481506395</v>
      </c>
      <c r="W26" s="27">
        <f t="shared" si="6"/>
        <v>129.6</v>
      </c>
      <c r="X26" s="23">
        <f t="shared" si="8"/>
        <v>13280</v>
      </c>
      <c r="Y26" s="23">
        <f t="shared" si="9"/>
        <v>5600</v>
      </c>
      <c r="Z26" s="23">
        <f t="shared" si="7"/>
        <v>-2805</v>
      </c>
      <c r="AA26" s="23">
        <f t="shared" si="7"/>
        <v>0</v>
      </c>
      <c r="AB26" s="23">
        <f t="shared" si="7"/>
        <v>2200</v>
      </c>
      <c r="AC26" s="23">
        <f t="shared" si="7"/>
        <v>-1200</v>
      </c>
      <c r="AD26" s="23">
        <f t="shared" ref="Z26:AR39" si="12">IF(ISBLANK(AD$4),0,IF(AD$4="CALL",((MAX($S17-AD$5,0)*(AD$7*100))-(AD$6*(AD$7*100))),IF(AD$4="PUT",((MAX(AD$5-$S17,0)*(AD$7*100))-(AD$6*(AD$7*100))),($S17-AD$5)*(AD$7*100))))</f>
        <v>0</v>
      </c>
      <c r="AE26" s="23">
        <f t="shared" si="12"/>
        <v>400.00000000000568</v>
      </c>
      <c r="AF26" s="23">
        <f t="shared" si="12"/>
        <v>0</v>
      </c>
      <c r="AG26" s="23">
        <f t="shared" si="12"/>
        <v>0</v>
      </c>
      <c r="AH26" s="23">
        <f t="shared" si="12"/>
        <v>0</v>
      </c>
      <c r="AI26" s="23">
        <f t="shared" si="12"/>
        <v>0</v>
      </c>
      <c r="AJ26" s="23">
        <f t="shared" si="12"/>
        <v>0</v>
      </c>
      <c r="AK26" s="23">
        <f t="shared" si="12"/>
        <v>0</v>
      </c>
      <c r="AL26" s="23">
        <f t="shared" si="12"/>
        <v>0</v>
      </c>
      <c r="AM26" s="23">
        <f t="shared" si="12"/>
        <v>0</v>
      </c>
      <c r="AN26" s="23">
        <f t="shared" si="12"/>
        <v>0</v>
      </c>
      <c r="AO26" s="23">
        <f t="shared" si="12"/>
        <v>0</v>
      </c>
      <c r="AP26" s="23">
        <f t="shared" si="12"/>
        <v>0</v>
      </c>
      <c r="AQ26" s="23">
        <f t="shared" si="12"/>
        <v>0</v>
      </c>
      <c r="AR26" s="23">
        <f t="shared" si="12"/>
        <v>0</v>
      </c>
      <c r="AS26" s="37">
        <f t="shared" si="10"/>
        <v>0</v>
      </c>
    </row>
    <row r="27" spans="2:45" s="37" customFormat="1" ht="15" customHeight="1" x14ac:dyDescent="0.25">
      <c r="R27" s="8">
        <f t="shared" si="3"/>
        <v>0.5016722408026757</v>
      </c>
      <c r="S27" s="9">
        <f t="shared" si="11"/>
        <v>179.6</v>
      </c>
      <c r="T27" s="9">
        <f t="shared" si="2"/>
        <v>17475.000000000007</v>
      </c>
      <c r="U27" s="8">
        <f t="shared" si="1"/>
        <v>0.15669132481506395</v>
      </c>
      <c r="W27" s="27">
        <f t="shared" si="6"/>
        <v>134.6</v>
      </c>
      <c r="X27" s="23">
        <f t="shared" si="8"/>
        <v>18280</v>
      </c>
      <c r="Y27" s="23">
        <f t="shared" si="9"/>
        <v>5600</v>
      </c>
      <c r="Z27" s="23">
        <f t="shared" si="12"/>
        <v>-2805</v>
      </c>
      <c r="AA27" s="23">
        <f t="shared" si="12"/>
        <v>0</v>
      </c>
      <c r="AB27" s="23">
        <f t="shared" si="12"/>
        <v>2200</v>
      </c>
      <c r="AC27" s="23">
        <f t="shared" si="12"/>
        <v>-1200</v>
      </c>
      <c r="AD27" s="23">
        <f t="shared" si="12"/>
        <v>0</v>
      </c>
      <c r="AE27" s="23">
        <f t="shared" si="12"/>
        <v>-4599.9999999999945</v>
      </c>
      <c r="AF27" s="23">
        <f t="shared" si="12"/>
        <v>0</v>
      </c>
      <c r="AG27" s="23">
        <f t="shared" si="12"/>
        <v>0</v>
      </c>
      <c r="AH27" s="23">
        <f t="shared" si="12"/>
        <v>0</v>
      </c>
      <c r="AI27" s="23">
        <f t="shared" si="12"/>
        <v>0</v>
      </c>
      <c r="AJ27" s="23">
        <f t="shared" si="12"/>
        <v>0</v>
      </c>
      <c r="AK27" s="23">
        <f t="shared" si="12"/>
        <v>0</v>
      </c>
      <c r="AL27" s="23">
        <f t="shared" si="12"/>
        <v>0</v>
      </c>
      <c r="AM27" s="23">
        <f t="shared" si="12"/>
        <v>0</v>
      </c>
      <c r="AN27" s="23">
        <f t="shared" si="12"/>
        <v>0</v>
      </c>
      <c r="AO27" s="23">
        <f t="shared" si="12"/>
        <v>0</v>
      </c>
      <c r="AP27" s="23">
        <f t="shared" si="12"/>
        <v>0</v>
      </c>
      <c r="AQ27" s="23">
        <f t="shared" si="12"/>
        <v>0</v>
      </c>
      <c r="AR27" s="23">
        <f t="shared" si="12"/>
        <v>0</v>
      </c>
      <c r="AS27" s="37">
        <f t="shared" si="10"/>
        <v>0</v>
      </c>
    </row>
    <row r="28" spans="2:45" s="37" customFormat="1" ht="15" customHeight="1" x14ac:dyDescent="0.25">
      <c r="R28" s="8">
        <f t="shared" si="3"/>
        <v>0.54347826086956519</v>
      </c>
      <c r="S28" s="9">
        <f t="shared" si="11"/>
        <v>184.6</v>
      </c>
      <c r="T28" s="9">
        <f t="shared" si="2"/>
        <v>17475.000000000007</v>
      </c>
      <c r="U28" s="8">
        <f t="shared" si="1"/>
        <v>0.15669132481506395</v>
      </c>
      <c r="W28" s="27">
        <f t="shared" si="6"/>
        <v>139.6</v>
      </c>
      <c r="X28" s="23">
        <f t="shared" si="8"/>
        <v>23280</v>
      </c>
      <c r="Y28" s="23">
        <f t="shared" si="9"/>
        <v>5600</v>
      </c>
      <c r="Z28" s="23">
        <f t="shared" si="12"/>
        <v>-2805</v>
      </c>
      <c r="AA28" s="23">
        <f t="shared" si="12"/>
        <v>0</v>
      </c>
      <c r="AB28" s="23">
        <f t="shared" si="12"/>
        <v>2200</v>
      </c>
      <c r="AC28" s="23">
        <f t="shared" si="12"/>
        <v>-1200</v>
      </c>
      <c r="AD28" s="23">
        <f t="shared" si="12"/>
        <v>0</v>
      </c>
      <c r="AE28" s="23">
        <f t="shared" si="12"/>
        <v>-9599.9999999999945</v>
      </c>
      <c r="AF28" s="23">
        <f t="shared" si="12"/>
        <v>0</v>
      </c>
      <c r="AG28" s="23">
        <f t="shared" si="12"/>
        <v>0</v>
      </c>
      <c r="AH28" s="23">
        <f t="shared" si="12"/>
        <v>0</v>
      </c>
      <c r="AI28" s="23">
        <f t="shared" si="12"/>
        <v>0</v>
      </c>
      <c r="AJ28" s="23">
        <f t="shared" si="12"/>
        <v>0</v>
      </c>
      <c r="AK28" s="23">
        <f t="shared" si="12"/>
        <v>0</v>
      </c>
      <c r="AL28" s="23">
        <f t="shared" si="12"/>
        <v>0</v>
      </c>
      <c r="AM28" s="23">
        <f t="shared" si="12"/>
        <v>0</v>
      </c>
      <c r="AN28" s="23">
        <f t="shared" si="12"/>
        <v>0</v>
      </c>
      <c r="AO28" s="23">
        <f t="shared" si="12"/>
        <v>0</v>
      </c>
      <c r="AP28" s="23">
        <f t="shared" si="12"/>
        <v>0</v>
      </c>
      <c r="AQ28" s="23">
        <f t="shared" si="12"/>
        <v>0</v>
      </c>
      <c r="AR28" s="23">
        <f t="shared" si="12"/>
        <v>0</v>
      </c>
      <c r="AS28" s="37">
        <f t="shared" si="10"/>
        <v>0</v>
      </c>
    </row>
    <row r="29" spans="2:45" s="37" customFormat="1" ht="15" customHeight="1" x14ac:dyDescent="0.25">
      <c r="R29" s="8">
        <f t="shared" si="3"/>
        <v>0.5852842809364549</v>
      </c>
      <c r="S29" s="9">
        <f t="shared" si="11"/>
        <v>189.6</v>
      </c>
      <c r="T29" s="9">
        <f t="shared" si="2"/>
        <v>17475.000000000007</v>
      </c>
      <c r="U29" s="8">
        <f t="shared" si="1"/>
        <v>0.15669132481506395</v>
      </c>
      <c r="W29" s="27">
        <f t="shared" si="6"/>
        <v>144.6</v>
      </c>
      <c r="X29" s="23">
        <f t="shared" si="8"/>
        <v>28280</v>
      </c>
      <c r="Y29" s="23">
        <f t="shared" si="9"/>
        <v>5600</v>
      </c>
      <c r="Z29" s="23">
        <f t="shared" si="12"/>
        <v>-2805</v>
      </c>
      <c r="AA29" s="23">
        <f t="shared" si="12"/>
        <v>0</v>
      </c>
      <c r="AB29" s="23">
        <f t="shared" si="12"/>
        <v>2200</v>
      </c>
      <c r="AC29" s="23">
        <f t="shared" si="12"/>
        <v>-1200</v>
      </c>
      <c r="AD29" s="23">
        <f t="shared" si="12"/>
        <v>0</v>
      </c>
      <c r="AE29" s="23">
        <f t="shared" si="12"/>
        <v>-14599.999999999995</v>
      </c>
      <c r="AF29" s="23">
        <f t="shared" si="12"/>
        <v>0</v>
      </c>
      <c r="AG29" s="23">
        <f t="shared" si="12"/>
        <v>0</v>
      </c>
      <c r="AH29" s="23">
        <f t="shared" si="12"/>
        <v>0</v>
      </c>
      <c r="AI29" s="23">
        <f t="shared" si="12"/>
        <v>0</v>
      </c>
      <c r="AJ29" s="23">
        <f t="shared" si="12"/>
        <v>0</v>
      </c>
      <c r="AK29" s="23">
        <f t="shared" si="12"/>
        <v>0</v>
      </c>
      <c r="AL29" s="23">
        <f t="shared" si="12"/>
        <v>0</v>
      </c>
      <c r="AM29" s="23">
        <f t="shared" si="12"/>
        <v>0</v>
      </c>
      <c r="AN29" s="23">
        <f t="shared" si="12"/>
        <v>0</v>
      </c>
      <c r="AO29" s="23">
        <f t="shared" si="12"/>
        <v>0</v>
      </c>
      <c r="AP29" s="23">
        <f t="shared" si="12"/>
        <v>0</v>
      </c>
      <c r="AQ29" s="23">
        <f t="shared" si="12"/>
        <v>0</v>
      </c>
      <c r="AR29" s="23">
        <f t="shared" si="12"/>
        <v>0</v>
      </c>
      <c r="AS29" s="37">
        <f t="shared" si="10"/>
        <v>0</v>
      </c>
    </row>
    <row r="30" spans="2:45" s="37" customFormat="1" ht="15" customHeight="1" x14ac:dyDescent="0.25">
      <c r="R30" s="8">
        <f t="shared" si="3"/>
        <v>0.62709030100334462</v>
      </c>
      <c r="S30" s="9">
        <f t="shared" si="11"/>
        <v>194.6</v>
      </c>
      <c r="T30" s="9">
        <f t="shared" si="2"/>
        <v>17475</v>
      </c>
      <c r="U30" s="8">
        <f t="shared" si="1"/>
        <v>0.1566913248150639</v>
      </c>
      <c r="W30" s="27">
        <f t="shared" si="6"/>
        <v>149.6</v>
      </c>
      <c r="X30" s="23">
        <f t="shared" si="8"/>
        <v>33280</v>
      </c>
      <c r="Y30" s="23">
        <f t="shared" si="9"/>
        <v>5600</v>
      </c>
      <c r="Z30" s="23">
        <f t="shared" si="12"/>
        <v>-2805</v>
      </c>
      <c r="AA30" s="23">
        <f t="shared" si="12"/>
        <v>0</v>
      </c>
      <c r="AB30" s="23">
        <f t="shared" si="12"/>
        <v>2200</v>
      </c>
      <c r="AC30" s="23">
        <f t="shared" si="12"/>
        <v>-1200</v>
      </c>
      <c r="AD30" s="23">
        <f t="shared" si="12"/>
        <v>0</v>
      </c>
      <c r="AE30" s="23">
        <f t="shared" si="12"/>
        <v>-19599.999999999993</v>
      </c>
      <c r="AF30" s="23">
        <f t="shared" si="12"/>
        <v>0</v>
      </c>
      <c r="AG30" s="23">
        <f t="shared" si="12"/>
        <v>0</v>
      </c>
      <c r="AH30" s="23">
        <f t="shared" si="12"/>
        <v>0</v>
      </c>
      <c r="AI30" s="23">
        <f t="shared" si="12"/>
        <v>0</v>
      </c>
      <c r="AJ30" s="23">
        <f t="shared" si="12"/>
        <v>0</v>
      </c>
      <c r="AK30" s="23">
        <f t="shared" si="12"/>
        <v>0</v>
      </c>
      <c r="AL30" s="23">
        <f t="shared" si="12"/>
        <v>0</v>
      </c>
      <c r="AM30" s="23">
        <f t="shared" si="12"/>
        <v>0</v>
      </c>
      <c r="AN30" s="23">
        <f t="shared" si="12"/>
        <v>0</v>
      </c>
      <c r="AO30" s="23">
        <f t="shared" si="12"/>
        <v>0</v>
      </c>
      <c r="AP30" s="23">
        <f t="shared" si="12"/>
        <v>0</v>
      </c>
      <c r="AQ30" s="23">
        <f t="shared" si="12"/>
        <v>0</v>
      </c>
      <c r="AR30" s="23">
        <f t="shared" si="12"/>
        <v>0</v>
      </c>
      <c r="AS30" s="37">
        <f t="shared" si="10"/>
        <v>0</v>
      </c>
    </row>
    <row r="31" spans="2:45" s="37" customFormat="1" ht="15" customHeight="1" x14ac:dyDescent="0.25">
      <c r="R31" s="8">
        <f t="shared" si="3"/>
        <v>0.66889632107023411</v>
      </c>
      <c r="S31" s="9">
        <f t="shared" si="11"/>
        <v>199.6</v>
      </c>
      <c r="T31" s="9">
        <f t="shared" si="2"/>
        <v>17475</v>
      </c>
      <c r="U31" s="8">
        <f t="shared" si="1"/>
        <v>0.1566913248150639</v>
      </c>
      <c r="W31" s="27">
        <f t="shared" si="6"/>
        <v>154.6</v>
      </c>
      <c r="X31" s="23">
        <f t="shared" si="8"/>
        <v>38280</v>
      </c>
      <c r="Y31" s="23">
        <f t="shared" si="9"/>
        <v>5600</v>
      </c>
      <c r="Z31" s="23">
        <f t="shared" si="12"/>
        <v>-2805</v>
      </c>
      <c r="AA31" s="23">
        <f t="shared" si="12"/>
        <v>0</v>
      </c>
      <c r="AB31" s="23">
        <f t="shared" si="12"/>
        <v>2200</v>
      </c>
      <c r="AC31" s="23">
        <f t="shared" si="12"/>
        <v>-1200</v>
      </c>
      <c r="AD31" s="23">
        <f t="shared" si="12"/>
        <v>0</v>
      </c>
      <c r="AE31" s="23">
        <f t="shared" si="12"/>
        <v>-24599.999999999993</v>
      </c>
      <c r="AF31" s="23">
        <f t="shared" si="12"/>
        <v>0</v>
      </c>
      <c r="AG31" s="23">
        <f t="shared" si="12"/>
        <v>0</v>
      </c>
      <c r="AH31" s="23">
        <f t="shared" si="12"/>
        <v>0</v>
      </c>
      <c r="AI31" s="23">
        <f t="shared" si="12"/>
        <v>0</v>
      </c>
      <c r="AJ31" s="23">
        <f t="shared" si="12"/>
        <v>0</v>
      </c>
      <c r="AK31" s="23">
        <f t="shared" si="12"/>
        <v>0</v>
      </c>
      <c r="AL31" s="23">
        <f t="shared" si="12"/>
        <v>0</v>
      </c>
      <c r="AM31" s="23">
        <f t="shared" si="12"/>
        <v>0</v>
      </c>
      <c r="AN31" s="23">
        <f t="shared" si="12"/>
        <v>0</v>
      </c>
      <c r="AO31" s="23">
        <f t="shared" si="12"/>
        <v>0</v>
      </c>
      <c r="AP31" s="23">
        <f t="shared" si="12"/>
        <v>0</v>
      </c>
      <c r="AQ31" s="23">
        <f t="shared" si="12"/>
        <v>0</v>
      </c>
      <c r="AR31" s="23">
        <f t="shared" si="12"/>
        <v>0</v>
      </c>
      <c r="AS31" s="37">
        <f t="shared" si="10"/>
        <v>0</v>
      </c>
    </row>
    <row r="32" spans="2:45" s="37" customFormat="1" ht="15" customHeight="1" x14ac:dyDescent="0.25">
      <c r="R32" s="8">
        <f t="shared" si="3"/>
        <v>0.71070234113712383</v>
      </c>
      <c r="S32" s="9">
        <f t="shared" si="11"/>
        <v>204.6</v>
      </c>
      <c r="T32" s="9">
        <f t="shared" si="2"/>
        <v>17475</v>
      </c>
      <c r="U32" s="8">
        <f t="shared" si="1"/>
        <v>0.1566913248150639</v>
      </c>
      <c r="W32" s="27">
        <f t="shared" si="6"/>
        <v>159.6</v>
      </c>
      <c r="X32" s="23">
        <f t="shared" si="8"/>
        <v>43280</v>
      </c>
      <c r="Y32" s="23">
        <f t="shared" si="9"/>
        <v>5600</v>
      </c>
      <c r="Z32" s="23">
        <f t="shared" si="12"/>
        <v>-2805</v>
      </c>
      <c r="AA32" s="23">
        <f t="shared" si="12"/>
        <v>0</v>
      </c>
      <c r="AB32" s="23">
        <f t="shared" si="12"/>
        <v>-2399.9999999999945</v>
      </c>
      <c r="AC32" s="23">
        <f t="shared" si="12"/>
        <v>3399.9999999999945</v>
      </c>
      <c r="AD32" s="23">
        <f t="shared" si="12"/>
        <v>0</v>
      </c>
      <c r="AE32" s="23">
        <f t="shared" si="12"/>
        <v>-29599.999999999993</v>
      </c>
      <c r="AF32" s="23">
        <f t="shared" si="12"/>
        <v>0</v>
      </c>
      <c r="AG32" s="23">
        <f t="shared" si="12"/>
        <v>0</v>
      </c>
      <c r="AH32" s="23">
        <f t="shared" si="12"/>
        <v>0</v>
      </c>
      <c r="AI32" s="23">
        <f t="shared" si="12"/>
        <v>0</v>
      </c>
      <c r="AJ32" s="23">
        <f t="shared" si="12"/>
        <v>0</v>
      </c>
      <c r="AK32" s="23">
        <f t="shared" si="12"/>
        <v>0</v>
      </c>
      <c r="AL32" s="23">
        <f t="shared" si="12"/>
        <v>0</v>
      </c>
      <c r="AM32" s="23">
        <f t="shared" si="12"/>
        <v>0</v>
      </c>
      <c r="AN32" s="23">
        <f t="shared" si="12"/>
        <v>0</v>
      </c>
      <c r="AO32" s="23">
        <f t="shared" si="12"/>
        <v>0</v>
      </c>
      <c r="AP32" s="23">
        <f t="shared" si="12"/>
        <v>0</v>
      </c>
      <c r="AQ32" s="23">
        <f t="shared" si="12"/>
        <v>0</v>
      </c>
      <c r="AR32" s="23">
        <f t="shared" si="12"/>
        <v>0</v>
      </c>
      <c r="AS32" s="37">
        <f t="shared" si="10"/>
        <v>0</v>
      </c>
    </row>
    <row r="33" spans="18:45" s="37" customFormat="1" ht="15" customHeight="1" x14ac:dyDescent="0.25">
      <c r="R33" s="8">
        <f t="shared" si="3"/>
        <v>0.75250836120401332</v>
      </c>
      <c r="S33" s="9">
        <f t="shared" si="11"/>
        <v>209.6</v>
      </c>
      <c r="T33" s="9">
        <f t="shared" si="2"/>
        <v>17475</v>
      </c>
      <c r="U33" s="8">
        <f t="shared" si="1"/>
        <v>0.1566913248150639</v>
      </c>
      <c r="W33" s="27">
        <f t="shared" si="6"/>
        <v>164.6</v>
      </c>
      <c r="X33" s="23">
        <f t="shared" si="8"/>
        <v>48280</v>
      </c>
      <c r="Y33" s="23">
        <f t="shared" si="9"/>
        <v>4810.0000000000082</v>
      </c>
      <c r="Z33" s="23">
        <f t="shared" si="12"/>
        <v>-2015.000000000008</v>
      </c>
      <c r="AA33" s="23">
        <f t="shared" si="12"/>
        <v>0</v>
      </c>
      <c r="AB33" s="23">
        <f t="shared" si="12"/>
        <v>-7399.9999999999945</v>
      </c>
      <c r="AC33" s="23">
        <f t="shared" si="12"/>
        <v>8399.9999999999945</v>
      </c>
      <c r="AD33" s="23">
        <f t="shared" si="12"/>
        <v>0</v>
      </c>
      <c r="AE33" s="23">
        <f t="shared" si="12"/>
        <v>-34599.999999999993</v>
      </c>
      <c r="AF33" s="23">
        <f t="shared" si="12"/>
        <v>0</v>
      </c>
      <c r="AG33" s="23">
        <f t="shared" si="12"/>
        <v>0</v>
      </c>
      <c r="AH33" s="23">
        <f t="shared" si="12"/>
        <v>0</v>
      </c>
      <c r="AI33" s="23">
        <f t="shared" si="12"/>
        <v>0</v>
      </c>
      <c r="AJ33" s="23">
        <f t="shared" si="12"/>
        <v>0</v>
      </c>
      <c r="AK33" s="23">
        <f t="shared" si="12"/>
        <v>0</v>
      </c>
      <c r="AL33" s="23">
        <f t="shared" si="12"/>
        <v>0</v>
      </c>
      <c r="AM33" s="23">
        <f t="shared" si="12"/>
        <v>0</v>
      </c>
      <c r="AN33" s="23">
        <f t="shared" si="12"/>
        <v>0</v>
      </c>
      <c r="AO33" s="23">
        <f t="shared" si="12"/>
        <v>0</v>
      </c>
      <c r="AP33" s="23">
        <f t="shared" si="12"/>
        <v>0</v>
      </c>
      <c r="AQ33" s="23">
        <f t="shared" si="12"/>
        <v>0</v>
      </c>
      <c r="AR33" s="23">
        <f t="shared" si="12"/>
        <v>0</v>
      </c>
      <c r="AS33" s="37">
        <f t="shared" si="10"/>
        <v>0</v>
      </c>
    </row>
    <row r="34" spans="18:45" s="37" customFormat="1" ht="15" customHeight="1" x14ac:dyDescent="0.25">
      <c r="R34" s="8">
        <f>IFERROR((S34/$S$15)-1,0)</f>
        <v>0.79431438127090304</v>
      </c>
      <c r="S34" s="9">
        <f t="shared" si="11"/>
        <v>214.6</v>
      </c>
      <c r="T34" s="9">
        <f>SUM(X43:AR43)</f>
        <v>17475</v>
      </c>
      <c r="U34" s="8">
        <f t="shared" si="1"/>
        <v>0.1566913248150639</v>
      </c>
      <c r="W34" s="27">
        <f t="shared" si="6"/>
        <v>169.6</v>
      </c>
      <c r="X34" s="23">
        <f t="shared" si="8"/>
        <v>53280</v>
      </c>
      <c r="Y34" s="23">
        <f t="shared" si="9"/>
        <v>-189.99999999999181</v>
      </c>
      <c r="Z34" s="23">
        <f t="shared" si="12"/>
        <v>2984.9999999999918</v>
      </c>
      <c r="AA34" s="23">
        <f t="shared" si="12"/>
        <v>0</v>
      </c>
      <c r="AB34" s="23">
        <f t="shared" si="12"/>
        <v>-12399.999999999995</v>
      </c>
      <c r="AC34" s="23">
        <f t="shared" si="12"/>
        <v>13399.999999999995</v>
      </c>
      <c r="AD34" s="23">
        <f t="shared" si="12"/>
        <v>0</v>
      </c>
      <c r="AE34" s="23">
        <f t="shared" si="12"/>
        <v>-39599.999999999993</v>
      </c>
      <c r="AF34" s="23">
        <f t="shared" si="12"/>
        <v>0</v>
      </c>
      <c r="AG34" s="23">
        <f t="shared" si="12"/>
        <v>0</v>
      </c>
      <c r="AH34" s="23">
        <f t="shared" si="12"/>
        <v>0</v>
      </c>
      <c r="AI34" s="23">
        <f t="shared" si="12"/>
        <v>0</v>
      </c>
      <c r="AJ34" s="23">
        <f t="shared" si="12"/>
        <v>0</v>
      </c>
      <c r="AK34" s="23">
        <f t="shared" si="12"/>
        <v>0</v>
      </c>
      <c r="AL34" s="23">
        <f t="shared" si="12"/>
        <v>0</v>
      </c>
      <c r="AM34" s="23">
        <f t="shared" si="12"/>
        <v>0</v>
      </c>
      <c r="AN34" s="23">
        <f t="shared" si="12"/>
        <v>0</v>
      </c>
      <c r="AO34" s="23">
        <f t="shared" si="12"/>
        <v>0</v>
      </c>
      <c r="AP34" s="23">
        <f t="shared" si="12"/>
        <v>0</v>
      </c>
      <c r="AQ34" s="23">
        <f t="shared" si="12"/>
        <v>0</v>
      </c>
      <c r="AR34" s="23">
        <f t="shared" si="12"/>
        <v>0</v>
      </c>
      <c r="AS34" s="37">
        <f t="shared" si="10"/>
        <v>0</v>
      </c>
    </row>
    <row r="35" spans="18:45" s="37" customFormat="1" ht="15" customHeight="1" x14ac:dyDescent="0.25">
      <c r="W35" s="27">
        <f t="shared" si="6"/>
        <v>174.6</v>
      </c>
      <c r="X35" s="23">
        <f t="shared" si="8"/>
        <v>58280</v>
      </c>
      <c r="Y35" s="23">
        <f t="shared" si="9"/>
        <v>-5189.9999999999927</v>
      </c>
      <c r="Z35" s="23">
        <f t="shared" si="12"/>
        <v>7984.9999999999927</v>
      </c>
      <c r="AA35" s="23">
        <f t="shared" si="12"/>
        <v>0</v>
      </c>
      <c r="AB35" s="23">
        <f t="shared" si="12"/>
        <v>-17399.999999999993</v>
      </c>
      <c r="AC35" s="23">
        <f t="shared" si="12"/>
        <v>18399.999999999993</v>
      </c>
      <c r="AD35" s="23">
        <f t="shared" si="12"/>
        <v>0</v>
      </c>
      <c r="AE35" s="23">
        <f t="shared" si="12"/>
        <v>-44599.999999999993</v>
      </c>
      <c r="AF35" s="23">
        <f t="shared" si="12"/>
        <v>0</v>
      </c>
      <c r="AG35" s="23">
        <f t="shared" si="12"/>
        <v>0</v>
      </c>
      <c r="AH35" s="23">
        <f t="shared" si="12"/>
        <v>0</v>
      </c>
      <c r="AI35" s="23">
        <f t="shared" si="12"/>
        <v>0</v>
      </c>
      <c r="AJ35" s="23">
        <f t="shared" si="12"/>
        <v>0</v>
      </c>
      <c r="AK35" s="23">
        <f t="shared" si="12"/>
        <v>0</v>
      </c>
      <c r="AL35" s="23">
        <f t="shared" si="12"/>
        <v>0</v>
      </c>
      <c r="AM35" s="23">
        <f t="shared" si="12"/>
        <v>0</v>
      </c>
      <c r="AN35" s="23">
        <f t="shared" si="12"/>
        <v>0</v>
      </c>
      <c r="AO35" s="23">
        <f t="shared" si="12"/>
        <v>0</v>
      </c>
      <c r="AP35" s="23">
        <f t="shared" si="12"/>
        <v>0</v>
      </c>
      <c r="AQ35" s="23">
        <f t="shared" si="12"/>
        <v>0</v>
      </c>
      <c r="AR35" s="23">
        <f t="shared" si="12"/>
        <v>0</v>
      </c>
      <c r="AS35" s="37">
        <f t="shared" si="10"/>
        <v>0</v>
      </c>
    </row>
    <row r="36" spans="18:45" s="37" customFormat="1" ht="15" hidden="1" customHeight="1" x14ac:dyDescent="0.25">
      <c r="W36" s="27">
        <f t="shared" si="6"/>
        <v>179.6</v>
      </c>
      <c r="X36" s="23">
        <f t="shared" si="8"/>
        <v>63280</v>
      </c>
      <c r="Y36" s="23">
        <f t="shared" si="9"/>
        <v>-10189.999999999993</v>
      </c>
      <c r="Z36" s="23">
        <f t="shared" si="12"/>
        <v>12984.999999999993</v>
      </c>
      <c r="AA36" s="23">
        <f t="shared" si="12"/>
        <v>0</v>
      </c>
      <c r="AB36" s="23">
        <f t="shared" si="12"/>
        <v>-22399.999999999993</v>
      </c>
      <c r="AC36" s="23">
        <f t="shared" si="12"/>
        <v>23399.999999999993</v>
      </c>
      <c r="AD36" s="23">
        <f t="shared" si="12"/>
        <v>0</v>
      </c>
      <c r="AE36" s="23">
        <f t="shared" si="12"/>
        <v>-49599.999999999993</v>
      </c>
      <c r="AF36" s="23">
        <f t="shared" si="12"/>
        <v>0</v>
      </c>
      <c r="AG36" s="23">
        <f t="shared" si="12"/>
        <v>0</v>
      </c>
      <c r="AH36" s="23">
        <f t="shared" si="12"/>
        <v>0</v>
      </c>
      <c r="AI36" s="23">
        <f t="shared" si="12"/>
        <v>0</v>
      </c>
      <c r="AJ36" s="23">
        <f t="shared" si="12"/>
        <v>0</v>
      </c>
      <c r="AK36" s="23">
        <f t="shared" si="12"/>
        <v>0</v>
      </c>
      <c r="AL36" s="23">
        <f t="shared" si="12"/>
        <v>0</v>
      </c>
      <c r="AM36" s="23">
        <f t="shared" si="12"/>
        <v>0</v>
      </c>
      <c r="AN36" s="23">
        <f t="shared" si="12"/>
        <v>0</v>
      </c>
      <c r="AO36" s="23">
        <f t="shared" si="12"/>
        <v>0</v>
      </c>
      <c r="AP36" s="23">
        <f t="shared" si="12"/>
        <v>0</v>
      </c>
      <c r="AQ36" s="23">
        <f t="shared" si="12"/>
        <v>0</v>
      </c>
      <c r="AR36" s="23">
        <f t="shared" si="12"/>
        <v>0</v>
      </c>
      <c r="AS36" s="37">
        <f t="shared" si="10"/>
        <v>0</v>
      </c>
    </row>
    <row r="37" spans="18:45" s="37" customFormat="1" ht="15" hidden="1" customHeight="1" x14ac:dyDescent="0.25">
      <c r="W37" s="27">
        <f t="shared" si="6"/>
        <v>184.6</v>
      </c>
      <c r="X37" s="23">
        <f t="shared" si="8"/>
        <v>68280</v>
      </c>
      <c r="Y37" s="23">
        <f t="shared" si="9"/>
        <v>-15189.999999999993</v>
      </c>
      <c r="Z37" s="23">
        <f t="shared" si="12"/>
        <v>17984.999999999993</v>
      </c>
      <c r="AA37" s="23">
        <f t="shared" si="12"/>
        <v>0</v>
      </c>
      <c r="AB37" s="23">
        <f t="shared" si="12"/>
        <v>-27399.999999999993</v>
      </c>
      <c r="AC37" s="23">
        <f t="shared" si="12"/>
        <v>28399.999999999993</v>
      </c>
      <c r="AD37" s="23">
        <f t="shared" si="12"/>
        <v>0</v>
      </c>
      <c r="AE37" s="23">
        <f t="shared" si="12"/>
        <v>-54599.999999999993</v>
      </c>
      <c r="AF37" s="23">
        <f t="shared" si="12"/>
        <v>0</v>
      </c>
      <c r="AG37" s="23">
        <f t="shared" si="12"/>
        <v>0</v>
      </c>
      <c r="AH37" s="23">
        <f t="shared" si="12"/>
        <v>0</v>
      </c>
      <c r="AI37" s="23">
        <f t="shared" si="12"/>
        <v>0</v>
      </c>
      <c r="AJ37" s="23">
        <f t="shared" si="12"/>
        <v>0</v>
      </c>
      <c r="AK37" s="23">
        <f t="shared" si="12"/>
        <v>0</v>
      </c>
      <c r="AL37" s="23">
        <f t="shared" si="12"/>
        <v>0</v>
      </c>
      <c r="AM37" s="23">
        <f t="shared" si="12"/>
        <v>0</v>
      </c>
      <c r="AN37" s="23">
        <f t="shared" si="12"/>
        <v>0</v>
      </c>
      <c r="AO37" s="23">
        <f t="shared" si="12"/>
        <v>0</v>
      </c>
      <c r="AP37" s="23">
        <f t="shared" si="12"/>
        <v>0</v>
      </c>
      <c r="AQ37" s="23">
        <f t="shared" si="12"/>
        <v>0</v>
      </c>
      <c r="AR37" s="23">
        <f t="shared" si="12"/>
        <v>0</v>
      </c>
      <c r="AS37" s="37">
        <f t="shared" si="10"/>
        <v>0</v>
      </c>
    </row>
    <row r="38" spans="18:45" s="37" customFormat="1" ht="15" hidden="1" customHeight="1" x14ac:dyDescent="0.25">
      <c r="W38" s="27">
        <f t="shared" si="6"/>
        <v>189.6</v>
      </c>
      <c r="X38" s="23">
        <f t="shared" si="8"/>
        <v>73280</v>
      </c>
      <c r="Y38" s="23">
        <f t="shared" si="9"/>
        <v>-20189.999999999993</v>
      </c>
      <c r="Z38" s="23">
        <f t="shared" si="12"/>
        <v>22984.999999999993</v>
      </c>
      <c r="AA38" s="23">
        <f t="shared" si="12"/>
        <v>0</v>
      </c>
      <c r="AB38" s="23">
        <f t="shared" si="12"/>
        <v>-32399.999999999993</v>
      </c>
      <c r="AC38" s="23">
        <f t="shared" si="12"/>
        <v>33399.999999999993</v>
      </c>
      <c r="AD38" s="23">
        <f t="shared" si="12"/>
        <v>0</v>
      </c>
      <c r="AE38" s="23">
        <f t="shared" si="12"/>
        <v>-59599.999999999993</v>
      </c>
      <c r="AF38" s="23">
        <f t="shared" si="12"/>
        <v>0</v>
      </c>
      <c r="AG38" s="23">
        <f t="shared" si="12"/>
        <v>0</v>
      </c>
      <c r="AH38" s="23">
        <f t="shared" si="12"/>
        <v>0</v>
      </c>
      <c r="AI38" s="23">
        <f t="shared" si="12"/>
        <v>0</v>
      </c>
      <c r="AJ38" s="23">
        <f t="shared" si="12"/>
        <v>0</v>
      </c>
      <c r="AK38" s="23">
        <f t="shared" si="12"/>
        <v>0</v>
      </c>
      <c r="AL38" s="23">
        <f t="shared" si="12"/>
        <v>0</v>
      </c>
      <c r="AM38" s="23">
        <f t="shared" si="12"/>
        <v>0</v>
      </c>
      <c r="AN38" s="23">
        <f t="shared" si="12"/>
        <v>0</v>
      </c>
      <c r="AO38" s="23">
        <f t="shared" si="12"/>
        <v>0</v>
      </c>
      <c r="AP38" s="23">
        <f t="shared" si="12"/>
        <v>0</v>
      </c>
      <c r="AQ38" s="23">
        <f t="shared" si="12"/>
        <v>0</v>
      </c>
      <c r="AR38" s="23">
        <f t="shared" si="12"/>
        <v>0</v>
      </c>
      <c r="AS38" s="37">
        <f t="shared" si="10"/>
        <v>0</v>
      </c>
    </row>
    <row r="39" spans="18:45" s="37" customFormat="1" ht="15" hidden="1" customHeight="1" x14ac:dyDescent="0.25">
      <c r="W39" s="27">
        <f t="shared" si="6"/>
        <v>194.6</v>
      </c>
      <c r="X39" s="23">
        <f t="shared" si="8"/>
        <v>78280</v>
      </c>
      <c r="Y39" s="23">
        <f t="shared" si="9"/>
        <v>-25189.999999999993</v>
      </c>
      <c r="Z39" s="23">
        <f t="shared" si="12"/>
        <v>27984.999999999993</v>
      </c>
      <c r="AA39" s="23">
        <f t="shared" si="12"/>
        <v>0</v>
      </c>
      <c r="AB39" s="23">
        <f t="shared" si="12"/>
        <v>-37399.999999999993</v>
      </c>
      <c r="AC39" s="23">
        <f t="shared" si="12"/>
        <v>38399.999999999993</v>
      </c>
      <c r="AD39" s="23">
        <f t="shared" si="12"/>
        <v>0</v>
      </c>
      <c r="AE39" s="23">
        <f t="shared" si="12"/>
        <v>-64600</v>
      </c>
      <c r="AF39" s="23">
        <f t="shared" si="12"/>
        <v>0</v>
      </c>
      <c r="AG39" s="23">
        <f t="shared" si="12"/>
        <v>0</v>
      </c>
      <c r="AH39" s="23">
        <f t="shared" si="12"/>
        <v>0</v>
      </c>
      <c r="AI39" s="23">
        <f t="shared" si="12"/>
        <v>0</v>
      </c>
      <c r="AJ39" s="23">
        <f t="shared" si="12"/>
        <v>0</v>
      </c>
      <c r="AK39" s="23">
        <f t="shared" si="12"/>
        <v>0</v>
      </c>
      <c r="AL39" s="23">
        <f t="shared" ref="Z39:AR43" si="13">IF(ISBLANK(AL$4),0,IF(AL$4="CALL",((MAX($S30-AL$5,0)*(AL$7*100))-(AL$6*(AL$7*100))),IF(AL$4="PUT",((MAX(AL$5-$S30,0)*(AL$7*100))-(AL$6*(AL$7*100))),($S30-AL$5)*(AL$7*100))))</f>
        <v>0</v>
      </c>
      <c r="AM39" s="23">
        <f t="shared" si="13"/>
        <v>0</v>
      </c>
      <c r="AN39" s="23">
        <f t="shared" si="13"/>
        <v>0</v>
      </c>
      <c r="AO39" s="23">
        <f t="shared" si="13"/>
        <v>0</v>
      </c>
      <c r="AP39" s="23">
        <f t="shared" si="13"/>
        <v>0</v>
      </c>
      <c r="AQ39" s="23">
        <f t="shared" si="13"/>
        <v>0</v>
      </c>
      <c r="AR39" s="23">
        <f t="shared" si="13"/>
        <v>0</v>
      </c>
      <c r="AS39" s="37">
        <f t="shared" si="10"/>
        <v>0</v>
      </c>
    </row>
    <row r="40" spans="18:45" s="37" customFormat="1" ht="15" hidden="1" customHeight="1" x14ac:dyDescent="0.25">
      <c r="R40" s="32"/>
      <c r="S40" s="32"/>
      <c r="T40" s="32"/>
      <c r="U40" s="32"/>
      <c r="W40" s="27">
        <f t="shared" si="6"/>
        <v>199.6</v>
      </c>
      <c r="X40" s="23">
        <f t="shared" si="8"/>
        <v>83280</v>
      </c>
      <c r="Y40" s="23">
        <f t="shared" si="9"/>
        <v>-30189.999999999993</v>
      </c>
      <c r="Z40" s="23">
        <f t="shared" si="13"/>
        <v>32984.999999999993</v>
      </c>
      <c r="AA40" s="23">
        <f t="shared" si="13"/>
        <v>0</v>
      </c>
      <c r="AB40" s="23">
        <f t="shared" si="13"/>
        <v>-42399.999999999993</v>
      </c>
      <c r="AC40" s="23">
        <f t="shared" si="13"/>
        <v>43399.999999999993</v>
      </c>
      <c r="AD40" s="23">
        <f t="shared" si="13"/>
        <v>0</v>
      </c>
      <c r="AE40" s="23">
        <f t="shared" si="13"/>
        <v>-69600</v>
      </c>
      <c r="AF40" s="23">
        <f t="shared" si="13"/>
        <v>0</v>
      </c>
      <c r="AG40" s="23">
        <f t="shared" si="13"/>
        <v>0</v>
      </c>
      <c r="AH40" s="23">
        <f t="shared" si="13"/>
        <v>0</v>
      </c>
      <c r="AI40" s="23">
        <f t="shared" si="13"/>
        <v>0</v>
      </c>
      <c r="AJ40" s="23">
        <f t="shared" si="13"/>
        <v>0</v>
      </c>
      <c r="AK40" s="23">
        <f t="shared" si="13"/>
        <v>0</v>
      </c>
      <c r="AL40" s="23">
        <f t="shared" si="13"/>
        <v>0</v>
      </c>
      <c r="AM40" s="23">
        <f t="shared" si="13"/>
        <v>0</v>
      </c>
      <c r="AN40" s="23">
        <f t="shared" si="13"/>
        <v>0</v>
      </c>
      <c r="AO40" s="23">
        <f t="shared" si="13"/>
        <v>0</v>
      </c>
      <c r="AP40" s="23">
        <f t="shared" si="13"/>
        <v>0</v>
      </c>
      <c r="AQ40" s="23">
        <f t="shared" si="13"/>
        <v>0</v>
      </c>
      <c r="AR40" s="23">
        <f t="shared" si="13"/>
        <v>0</v>
      </c>
      <c r="AS40" s="37">
        <f t="shared" si="10"/>
        <v>0</v>
      </c>
    </row>
    <row r="41" spans="18:45" s="37" customFormat="1" ht="15" hidden="1" customHeight="1" x14ac:dyDescent="0.25">
      <c r="R41" s="32"/>
      <c r="S41" s="32"/>
      <c r="T41" s="32"/>
      <c r="U41" s="32"/>
      <c r="W41" s="27">
        <f t="shared" si="6"/>
        <v>204.6</v>
      </c>
      <c r="X41" s="23">
        <f t="shared" si="8"/>
        <v>88280</v>
      </c>
      <c r="Y41" s="23">
        <f t="shared" si="9"/>
        <v>-35189.999999999993</v>
      </c>
      <c r="Z41" s="23">
        <f t="shared" si="13"/>
        <v>37984.999999999993</v>
      </c>
      <c r="AA41" s="23">
        <f t="shared" si="13"/>
        <v>0</v>
      </c>
      <c r="AB41" s="23">
        <f t="shared" si="13"/>
        <v>-47399.999999999993</v>
      </c>
      <c r="AC41" s="23">
        <f t="shared" si="13"/>
        <v>48399.999999999993</v>
      </c>
      <c r="AD41" s="23">
        <f t="shared" si="13"/>
        <v>0</v>
      </c>
      <c r="AE41" s="23">
        <f t="shared" si="13"/>
        <v>-74600</v>
      </c>
      <c r="AF41" s="23">
        <f t="shared" si="13"/>
        <v>0</v>
      </c>
      <c r="AG41" s="23">
        <f t="shared" si="13"/>
        <v>0</v>
      </c>
      <c r="AH41" s="23">
        <f t="shared" si="13"/>
        <v>0</v>
      </c>
      <c r="AI41" s="23">
        <f t="shared" si="13"/>
        <v>0</v>
      </c>
      <c r="AJ41" s="23">
        <f t="shared" si="13"/>
        <v>0</v>
      </c>
      <c r="AK41" s="23">
        <f t="shared" si="13"/>
        <v>0</v>
      </c>
      <c r="AL41" s="23">
        <f t="shared" si="13"/>
        <v>0</v>
      </c>
      <c r="AM41" s="23">
        <f t="shared" si="13"/>
        <v>0</v>
      </c>
      <c r="AN41" s="23">
        <f t="shared" si="13"/>
        <v>0</v>
      </c>
      <c r="AO41" s="23">
        <f t="shared" si="13"/>
        <v>0</v>
      </c>
      <c r="AP41" s="23">
        <f t="shared" si="13"/>
        <v>0</v>
      </c>
      <c r="AQ41" s="23">
        <f t="shared" si="13"/>
        <v>0</v>
      </c>
      <c r="AR41" s="23">
        <f t="shared" si="13"/>
        <v>0</v>
      </c>
      <c r="AS41" s="37">
        <f t="shared" si="10"/>
        <v>0</v>
      </c>
    </row>
    <row r="42" spans="18:45" s="37" customFormat="1" ht="15" hidden="1" customHeight="1" x14ac:dyDescent="0.25">
      <c r="R42" s="32"/>
      <c r="S42" s="32"/>
      <c r="T42" s="32"/>
      <c r="U42" s="32"/>
      <c r="W42" s="27">
        <f t="shared" si="6"/>
        <v>209.6</v>
      </c>
      <c r="X42" s="23">
        <f t="shared" si="8"/>
        <v>93280</v>
      </c>
      <c r="Y42" s="23">
        <f t="shared" si="9"/>
        <v>-40189.999999999993</v>
      </c>
      <c r="Z42" s="23">
        <f t="shared" si="13"/>
        <v>42984.999999999993</v>
      </c>
      <c r="AA42" s="23">
        <f t="shared" si="13"/>
        <v>0</v>
      </c>
      <c r="AB42" s="23">
        <f t="shared" si="13"/>
        <v>-52399.999999999993</v>
      </c>
      <c r="AC42" s="23">
        <f t="shared" si="13"/>
        <v>53399.999999999993</v>
      </c>
      <c r="AD42" s="23">
        <f t="shared" si="13"/>
        <v>0</v>
      </c>
      <c r="AE42" s="23">
        <f t="shared" si="13"/>
        <v>-79600</v>
      </c>
      <c r="AF42" s="23">
        <f t="shared" si="13"/>
        <v>0</v>
      </c>
      <c r="AG42" s="23">
        <f t="shared" si="13"/>
        <v>0</v>
      </c>
      <c r="AH42" s="23">
        <f t="shared" si="13"/>
        <v>0</v>
      </c>
      <c r="AI42" s="23">
        <f t="shared" si="13"/>
        <v>0</v>
      </c>
      <c r="AJ42" s="23">
        <f t="shared" si="13"/>
        <v>0</v>
      </c>
      <c r="AK42" s="23">
        <f t="shared" si="13"/>
        <v>0</v>
      </c>
      <c r="AL42" s="23">
        <f t="shared" si="13"/>
        <v>0</v>
      </c>
      <c r="AM42" s="23">
        <f t="shared" si="13"/>
        <v>0</v>
      </c>
      <c r="AN42" s="23">
        <f t="shared" si="13"/>
        <v>0</v>
      </c>
      <c r="AO42" s="23">
        <f t="shared" si="13"/>
        <v>0</v>
      </c>
      <c r="AP42" s="23">
        <f t="shared" si="13"/>
        <v>0</v>
      </c>
      <c r="AQ42" s="23">
        <f t="shared" si="13"/>
        <v>0</v>
      </c>
      <c r="AR42" s="23">
        <f t="shared" si="13"/>
        <v>0</v>
      </c>
      <c r="AS42" s="37">
        <f t="shared" si="10"/>
        <v>0</v>
      </c>
    </row>
    <row r="43" spans="18:45" ht="15" hidden="1" customHeight="1" x14ac:dyDescent="0.25">
      <c r="W43" s="27">
        <f t="shared" si="6"/>
        <v>214.6</v>
      </c>
      <c r="X43" s="23">
        <f t="shared" si="8"/>
        <v>98280</v>
      </c>
      <c r="Y43" s="23">
        <f t="shared" si="9"/>
        <v>-45189.999999999993</v>
      </c>
      <c r="Z43" s="23">
        <f t="shared" si="13"/>
        <v>47984.999999999993</v>
      </c>
      <c r="AA43" s="23">
        <f t="shared" si="13"/>
        <v>0</v>
      </c>
      <c r="AB43" s="23">
        <f t="shared" si="13"/>
        <v>-57399.999999999993</v>
      </c>
      <c r="AC43" s="23">
        <f t="shared" si="13"/>
        <v>58399.999999999993</v>
      </c>
      <c r="AD43" s="23">
        <f t="shared" si="13"/>
        <v>0</v>
      </c>
      <c r="AE43" s="23">
        <f t="shared" si="13"/>
        <v>-84600</v>
      </c>
      <c r="AF43" s="23">
        <f t="shared" si="13"/>
        <v>0</v>
      </c>
      <c r="AG43" s="23">
        <f t="shared" si="13"/>
        <v>0</v>
      </c>
      <c r="AH43" s="23">
        <f t="shared" si="13"/>
        <v>0</v>
      </c>
      <c r="AI43" s="23">
        <f t="shared" si="13"/>
        <v>0</v>
      </c>
      <c r="AJ43" s="23">
        <f t="shared" si="13"/>
        <v>0</v>
      </c>
      <c r="AK43" s="23">
        <f t="shared" si="13"/>
        <v>0</v>
      </c>
      <c r="AL43" s="23">
        <f t="shared" si="13"/>
        <v>0</v>
      </c>
      <c r="AM43" s="23">
        <f t="shared" si="13"/>
        <v>0</v>
      </c>
      <c r="AN43" s="23">
        <f t="shared" si="13"/>
        <v>0</v>
      </c>
      <c r="AO43" s="23">
        <f t="shared" si="13"/>
        <v>0</v>
      </c>
      <c r="AP43" s="23">
        <f t="shared" si="13"/>
        <v>0</v>
      </c>
      <c r="AQ43" s="23">
        <f t="shared" si="13"/>
        <v>0</v>
      </c>
      <c r="AR43" s="23">
        <f t="shared" si="13"/>
        <v>0</v>
      </c>
      <c r="AS43" s="37" t="e">
        <f t="shared" si="10"/>
        <v>#DIV/0!</v>
      </c>
    </row>
    <row r="44" spans="18:45" ht="15" hidden="1" customHeight="1" x14ac:dyDescent="0.25">
      <c r="W44" s="31"/>
      <c r="X44" s="31"/>
    </row>
    <row r="45" spans="18:45" ht="15" hidden="1" customHeight="1" x14ac:dyDescent="0.25"/>
    <row r="46" spans="18:45" ht="15" hidden="1" customHeight="1" x14ac:dyDescent="0.25"/>
    <row r="47" spans="18:45" ht="15" hidden="1" customHeight="1" x14ac:dyDescent="0.25"/>
    <row r="48" spans="18:45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</sheetData>
  <sheetProtection algorithmName="SHA-512" hashValue="Fxq6gPp0GjuuFmyT/nUaqwqwQ5IGozJjPU6SD4eJd82AHcGoNn+QYMF5BwpYraBGHoff3xhUcbe8puLYy2hjFA==" saltValue="/9tL4btlbcQPh7qcOx9dtw==" spinCount="100000" sheet="1" objects="1" scenarios="1" selectLockedCells="1"/>
  <mergeCells count="11">
    <mergeCell ref="O6:P6"/>
    <mergeCell ref="B24:E24"/>
    <mergeCell ref="G2:H2"/>
    <mergeCell ref="J2:K2"/>
    <mergeCell ref="O2:P2"/>
    <mergeCell ref="J3:K3"/>
    <mergeCell ref="J4:K4"/>
    <mergeCell ref="J6:K6"/>
    <mergeCell ref="G6:H6"/>
    <mergeCell ref="J5:K5"/>
    <mergeCell ref="J7:M8"/>
  </mergeCells>
  <conditionalFormatting sqref="R3:U34">
    <cfRule type="expression" dxfId="6" priority="6">
      <formula>$R3=0</formula>
    </cfRule>
    <cfRule type="expression" dxfId="5" priority="7">
      <formula>$U3&gt;=0</formula>
    </cfRule>
    <cfRule type="expression" dxfId="4" priority="8">
      <formula>$U3&lt;0</formula>
    </cfRule>
  </conditionalFormatting>
  <conditionalFormatting sqref="L3:M4 M6">
    <cfRule type="cellIs" dxfId="3" priority="3" operator="greaterThanOrEqual">
      <formula>0</formula>
    </cfRule>
    <cfRule type="cellIs" dxfId="2" priority="5" operator="lessThan">
      <formula>0</formula>
    </cfRule>
  </conditionalFormatting>
  <conditionalFormatting sqref="M5">
    <cfRule type="cellIs" dxfId="1" priority="1" operator="greaterThanOrEqual">
      <formula>0</formula>
    </cfRule>
    <cfRule type="cellIs" dxfId="0" priority="2" operator="lessThan">
      <formula>0</formula>
    </cfRule>
  </conditionalFormatting>
  <dataValidations count="1">
    <dataValidation type="list" allowBlank="1" showInputMessage="1" showErrorMessage="1" sqref="B3:B22" xr:uid="{BD61E4C8-8469-4193-8351-EC6C82C19E88}">
      <formula1>"CALL,PUT"</formula1>
    </dataValidation>
  </dataValidations>
  <hyperlinks>
    <hyperlink ref="B24" r:id="rId1" xr:uid="{C57B8C44-B843-43CD-992C-96C095219460}"/>
  </hyperlinks>
  <pageMargins left="0.7" right="0.7" top="0.75" bottom="0.75" header="0.3" footer="0.3"/>
  <pageSetup orientation="portrait" horizontalDpi="360" verticalDpi="36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Opciones_Wolftrading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JuAmPi</dc:creator>
  <cp:lastModifiedBy>JuAmPi</cp:lastModifiedBy>
  <dcterms:created xsi:type="dcterms:W3CDTF">2020-09-04T00:22:19Z</dcterms:created>
  <dcterms:modified xsi:type="dcterms:W3CDTF">2021-01-29T13:20:51Z</dcterms:modified>
</cp:coreProperties>
</file>